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240" yWindow="75" windowWidth="15480" windowHeight="11640"/>
  </bookViews>
  <sheets>
    <sheet name="Cover Sheet" sheetId="14" r:id="rId1"/>
    <sheet name="Sources &amp; TOC" sheetId="18" r:id="rId2"/>
    <sheet name="1. Branchless banking 12 Facts" sheetId="28" r:id="rId3"/>
    <sheet name="2. BB 12 Facts (print ver)" sheetId="37" r:id="rId4"/>
    <sheet name="3. Mobile, banking, population" sheetId="17" r:id="rId5"/>
    <sheet name="4. Branchless banking services" sheetId="32" r:id="rId6"/>
    <sheet name="5. M-PESA statistics ('07-'10)" sheetId="36" r:id="rId7"/>
    <sheet name="6. G2P payments" sheetId="35" r:id="rId8"/>
    <sheet name="7. Pricing" sheetId="34" r:id="rId9"/>
    <sheet name="8. Agents" sheetId="33" r:id="rId10"/>
    <sheet name="Sheet1" sheetId="38" r:id="rId11"/>
  </sheets>
  <externalReferences>
    <externalReference r:id="rId12"/>
  </externalReferences>
  <definedNames>
    <definedName name="_chf001" localSheetId="3">#REF!</definedName>
    <definedName name="_chf001">#REF!</definedName>
    <definedName name="_chf002" localSheetId="3">#REF!</definedName>
    <definedName name="_chf002">#REF!</definedName>
    <definedName name="_CHF01" localSheetId="3">#REF!</definedName>
    <definedName name="_CHF01">#REF!</definedName>
    <definedName name="_CHF02" localSheetId="3">#REF!</definedName>
    <definedName name="_CHF02">#REF!</definedName>
    <definedName name="_CHF90" localSheetId="3">#REF!</definedName>
    <definedName name="_CHF90">#REF!</definedName>
    <definedName name="_CHF91" localSheetId="3">#REF!</definedName>
    <definedName name="_CHF91">#REF!</definedName>
    <definedName name="_CHF92" localSheetId="3">#REF!</definedName>
    <definedName name="_CHF92">#REF!</definedName>
    <definedName name="_CHF93" localSheetId="3">#REF!</definedName>
    <definedName name="_CHF93">#REF!</definedName>
    <definedName name="_CHF94" localSheetId="3">#REF!</definedName>
    <definedName name="_CHF94">#REF!</definedName>
    <definedName name="_CHF95" localSheetId="3">#REF!</definedName>
    <definedName name="_CHF95">#REF!</definedName>
    <definedName name="_CHF96" localSheetId="3">#REF!</definedName>
    <definedName name="_CHF96">#REF!</definedName>
    <definedName name="_CHF97" localSheetId="3">#REF!</definedName>
    <definedName name="_CHF97">#REF!</definedName>
    <definedName name="_CHF98" localSheetId="3">#REF!</definedName>
    <definedName name="_CHF98">#REF!</definedName>
    <definedName name="_CHF99" localSheetId="3">#REF!</definedName>
    <definedName name="_CHF99">#REF!</definedName>
    <definedName name="_Key1" localSheetId="3" hidden="1">#REF!</definedName>
    <definedName name="_Key1" hidden="1">#REF!</definedName>
    <definedName name="_Order1" hidden="1">255</definedName>
    <definedName name="_Sort" localSheetId="3" hidden="1">#REF!</definedName>
    <definedName name="_Sort" hidden="1">#REF!</definedName>
    <definedName name="CHF00" localSheetId="3">#REF!</definedName>
    <definedName name="CHF00">#REF!</definedName>
    <definedName name="client_date" localSheetId="3">#REF!</definedName>
    <definedName name="client_date">#REF!</definedName>
    <definedName name="client_title" localSheetId="3">#REF!</definedName>
    <definedName name="client_title">#REF!</definedName>
    <definedName name="client_username" localSheetId="3">#REF!</definedName>
    <definedName name="client_username">#REF!</definedName>
    <definedName name="Crt" localSheetId="3">#REF!</definedName>
    <definedName name="Crt">#REF!</definedName>
    <definedName name="Dataset" localSheetId="3">#REF!</definedName>
    <definedName name="Dataset">#REF!</definedName>
    <definedName name="filename" localSheetId="3">#REF!</definedName>
    <definedName name="filename">#REF!</definedName>
    <definedName name="FR_1_Assets_final" localSheetId="3">#REF!</definedName>
    <definedName name="FR_1_Assets_final">#REF!</definedName>
    <definedName name="FR_1_eco_indicators" localSheetId="3">#REF!</definedName>
    <definedName name="FR_1_eco_indicators">#REF!</definedName>
    <definedName name="FR_1_Liabilities_final" localSheetId="3">#REF!</definedName>
    <definedName name="FR_1_Liabilities_final">#REF!</definedName>
    <definedName name="FR_1_operations" localSheetId="3">#REF!</definedName>
    <definedName name="FR_1_operations">#REF!</definedName>
    <definedName name="FR_1_other" localSheetId="3">#REF!</definedName>
    <definedName name="FR_1_other">#REF!</definedName>
    <definedName name="FR_1_PL_final" localSheetId="3">#REF!</definedName>
    <definedName name="FR_1_PL_final">#REF!</definedName>
    <definedName name="FR_1_PRODUCTIVITY" localSheetId="3">#REF!</definedName>
    <definedName name="FR_1_PRODUCTIVITY">#REF!</definedName>
    <definedName name="FR_1_PROFIT" localSheetId="3">#REF!</definedName>
    <definedName name="FR_1_PROFIT">#REF!</definedName>
    <definedName name="FR_1_quality" localSheetId="3">#REF!</definedName>
    <definedName name="FR_1_quality">#REF!</definedName>
    <definedName name="FR_1_quality2" localSheetId="3">#REF!</definedName>
    <definedName name="FR_1_quality2">#REF!</definedName>
    <definedName name="FR_2_Assets_M" localSheetId="3">#REF!</definedName>
    <definedName name="FR_2_Assets_M">#REF!</definedName>
    <definedName name="FR_2_eco_indicators" localSheetId="3">#REF!</definedName>
    <definedName name="FR_2_eco_indicators">#REF!</definedName>
    <definedName name="FR_2_Liabilities_M" localSheetId="3">#REF!</definedName>
    <definedName name="FR_2_Liabilities_M">#REF!</definedName>
    <definedName name="FR_2_other" localSheetId="3">#REF!</definedName>
    <definedName name="FR_2_other">#REF!</definedName>
    <definedName name="FR_2_PL_M" localSheetId="3">#REF!</definedName>
    <definedName name="FR_2_PL_M">#REF!</definedName>
    <definedName name="FR_3_BS90" localSheetId="3">#REF!</definedName>
    <definedName name="FR_3_BS90">#REF!</definedName>
    <definedName name="FR_3_BS93" localSheetId="3">#REF!</definedName>
    <definedName name="FR_3_BS93">#REF!</definedName>
    <definedName name="FR_3_PL2000" localSheetId="3">#REF!</definedName>
    <definedName name="FR_3_PL2000">#REF!</definedName>
    <definedName name="FR_3_PL90" localSheetId="3">#REF!</definedName>
    <definedName name="FR_3_PL90">#REF!</definedName>
    <definedName name="FR_3_PL93" localSheetId="3">#REF!</definedName>
    <definedName name="FR_3_PL93">#REF!</definedName>
    <definedName name="internal_chargecode" localSheetId="3">#REF!</definedName>
    <definedName name="internal_chargecode">#REF!</definedName>
    <definedName name="internal_date" localSheetId="3">#REF!</definedName>
    <definedName name="internal_date">#REF!</definedName>
    <definedName name="internal_hoursbilled" localSheetId="3">#REF!</definedName>
    <definedName name="internal_hoursbilled">#REF!</definedName>
    <definedName name="internal_title" localSheetId="3">#REF!</definedName>
    <definedName name="internal_title">#REF!</definedName>
    <definedName name="internal_username" localSheetId="3">#REF!</definedName>
    <definedName name="internal_username">#REF!</definedName>
    <definedName name="Print" localSheetId="3">#REF!</definedName>
    <definedName name="Print">#REF!</definedName>
    <definedName name="Print_Area_MI" localSheetId="3">#REF!</definedName>
    <definedName name="Print_Area_MI">#REF!</definedName>
    <definedName name="Table_3.5b" localSheetId="3">#REF!</definedName>
    <definedName name="Table_3.5b">#REF!</definedName>
  </definedNames>
  <calcPr calcId="125725"/>
</workbook>
</file>

<file path=xl/calcChain.xml><?xml version="1.0" encoding="utf-8"?>
<calcChain xmlns="http://schemas.openxmlformats.org/spreadsheetml/2006/main">
  <c r="BT39" i="34"/>
  <c r="BK39"/>
  <c r="BA39"/>
  <c r="AQ39"/>
  <c r="AH39"/>
  <c r="Z39"/>
  <c r="R39"/>
  <c r="I39"/>
  <c r="BU30"/>
  <c r="BL30"/>
  <c r="BC30"/>
  <c r="AS30"/>
  <c r="AI30"/>
  <c r="AA30"/>
  <c r="S30"/>
  <c r="J30"/>
  <c r="BI46"/>
  <c r="AL46"/>
  <c r="I46"/>
  <c r="H46"/>
  <c r="G46"/>
  <c r="F46"/>
  <c r="E46"/>
  <c r="D46"/>
  <c r="BI45"/>
  <c r="AL45"/>
  <c r="I45"/>
  <c r="H45"/>
  <c r="G45"/>
  <c r="F45"/>
  <c r="E45"/>
  <c r="D45"/>
  <c r="BT44"/>
  <c r="BS44"/>
  <c r="BR44"/>
  <c r="BQ44"/>
  <c r="BP44"/>
  <c r="BO44"/>
  <c r="BK44"/>
  <c r="BJ44"/>
  <c r="BI44"/>
  <c r="BH44"/>
  <c r="BG44"/>
  <c r="BF44"/>
  <c r="BB44"/>
  <c r="BA44"/>
  <c r="AZ44"/>
  <c r="AY44"/>
  <c r="AX44"/>
  <c r="AW44"/>
  <c r="AV44"/>
  <c r="AR44"/>
  <c r="AQ44"/>
  <c r="AP44"/>
  <c r="AO44"/>
  <c r="AN44"/>
  <c r="AM44"/>
  <c r="AL44"/>
  <c r="AH44"/>
  <c r="AG44"/>
  <c r="AF44"/>
  <c r="AE44"/>
  <c r="AD44"/>
  <c r="Z44"/>
  <c r="Y44"/>
  <c r="X44"/>
  <c r="W44"/>
  <c r="V44"/>
  <c r="R44"/>
  <c r="Q44"/>
  <c r="P44"/>
  <c r="O44"/>
  <c r="N44"/>
  <c r="M44"/>
  <c r="I44"/>
  <c r="H44"/>
  <c r="G44"/>
  <c r="F44"/>
  <c r="E44"/>
  <c r="D44"/>
  <c r="BT43"/>
  <c r="BS43"/>
  <c r="BR43"/>
  <c r="BQ43"/>
  <c r="BP43"/>
  <c r="BO43"/>
  <c r="BK43"/>
  <c r="BJ43"/>
  <c r="BI43"/>
  <c r="BH43"/>
  <c r="BG43"/>
  <c r="BF43"/>
  <c r="BB43"/>
  <c r="BA43"/>
  <c r="AZ43"/>
  <c r="AX43"/>
  <c r="AW43"/>
  <c r="AV43"/>
  <c r="AR43"/>
  <c r="AQ43"/>
  <c r="AP43"/>
  <c r="AO43"/>
  <c r="AN43"/>
  <c r="AM43"/>
  <c r="AL43"/>
  <c r="AH43"/>
  <c r="AG43"/>
  <c r="AF43"/>
  <c r="AE43"/>
  <c r="AD43"/>
  <c r="Z43"/>
  <c r="Y43"/>
  <c r="X43"/>
  <c r="W43"/>
  <c r="V43"/>
  <c r="R43"/>
  <c r="Q43"/>
  <c r="P43"/>
  <c r="O43"/>
  <c r="N43"/>
  <c r="M43"/>
  <c r="I43"/>
  <c r="H43"/>
  <c r="G43"/>
  <c r="F43"/>
  <c r="E43"/>
  <c r="D43"/>
  <c r="BT42"/>
  <c r="BS42"/>
  <c r="BR42"/>
  <c r="BQ42"/>
  <c r="BP42"/>
  <c r="BO42"/>
  <c r="BK42"/>
  <c r="BJ42"/>
  <c r="BI42"/>
  <c r="BH42"/>
  <c r="BG42"/>
  <c r="BF42"/>
  <c r="BB42"/>
  <c r="BA42"/>
  <c r="AZ42"/>
  <c r="AY42"/>
  <c r="AX42"/>
  <c r="AW42"/>
  <c r="AV42"/>
  <c r="AR42"/>
  <c r="AQ42"/>
  <c r="AP42"/>
  <c r="AO42"/>
  <c r="AN42"/>
  <c r="AM42"/>
  <c r="AL42"/>
  <c r="AH42"/>
  <c r="AG42"/>
  <c r="AF42"/>
  <c r="AE42"/>
  <c r="AD42"/>
  <c r="Z42"/>
  <c r="Y42"/>
  <c r="X42"/>
  <c r="W42"/>
  <c r="V42"/>
  <c r="R42"/>
  <c r="Q42"/>
  <c r="P42"/>
  <c r="O42"/>
  <c r="N42"/>
  <c r="M42"/>
  <c r="I42"/>
  <c r="H42"/>
  <c r="G42"/>
  <c r="F42"/>
  <c r="E42"/>
  <c r="D42"/>
  <c r="BT41"/>
  <c r="BS41"/>
  <c r="BR41"/>
  <c r="BQ41"/>
  <c r="BP41"/>
  <c r="BO41"/>
  <c r="BK41"/>
  <c r="BJ41"/>
  <c r="BI41"/>
  <c r="BH41"/>
  <c r="BG41"/>
  <c r="BF41"/>
  <c r="BB41"/>
  <c r="BA41"/>
  <c r="AZ41"/>
  <c r="AY41"/>
  <c r="AX41"/>
  <c r="AW41"/>
  <c r="AV41"/>
  <c r="AR41"/>
  <c r="AQ41"/>
  <c r="AP41"/>
  <c r="AO41"/>
  <c r="AN41"/>
  <c r="AM41"/>
  <c r="AL41"/>
  <c r="AH41"/>
  <c r="AG41"/>
  <c r="AF41"/>
  <c r="AE41"/>
  <c r="AD41"/>
  <c r="Z41"/>
  <c r="Y41"/>
  <c r="X41"/>
  <c r="W41"/>
  <c r="V41"/>
  <c r="R41"/>
  <c r="Q41"/>
  <c r="P41"/>
  <c r="O41"/>
  <c r="N41"/>
  <c r="M41"/>
  <c r="I41"/>
  <c r="H41"/>
  <c r="G41"/>
  <c r="F41"/>
  <c r="E41"/>
  <c r="D41"/>
  <c r="BT40"/>
  <c r="BS40"/>
  <c r="BR40"/>
  <c r="BQ40"/>
  <c r="BP40"/>
  <c r="BO40"/>
  <c r="BK40"/>
  <c r="BJ40"/>
  <c r="BI40"/>
  <c r="BH40"/>
  <c r="BG40"/>
  <c r="BF40"/>
  <c r="BB40"/>
  <c r="BA40"/>
  <c r="AZ40"/>
  <c r="AY40"/>
  <c r="AX40"/>
  <c r="AW40"/>
  <c r="AV40"/>
  <c r="AR40"/>
  <c r="AQ40"/>
  <c r="AP40"/>
  <c r="AO40"/>
  <c r="AN40"/>
  <c r="AM40"/>
  <c r="AL40"/>
  <c r="AH40"/>
  <c r="AG40"/>
  <c r="AF40"/>
  <c r="AE40"/>
  <c r="AD40"/>
  <c r="Z40"/>
  <c r="Y40"/>
  <c r="X40"/>
  <c r="W40"/>
  <c r="V40"/>
  <c r="R40"/>
  <c r="Q40"/>
  <c r="P40"/>
  <c r="O40"/>
  <c r="N40"/>
  <c r="M40"/>
  <c r="I40"/>
  <c r="H40"/>
  <c r="G40"/>
  <c r="F40"/>
  <c r="E40"/>
  <c r="D40"/>
  <c r="BS39"/>
  <c r="BR39"/>
  <c r="BQ39"/>
  <c r="BP39"/>
  <c r="BO39"/>
  <c r="BJ39"/>
  <c r="BI39"/>
  <c r="BH39"/>
  <c r="BG39"/>
  <c r="BF39"/>
  <c r="BB39"/>
  <c r="AZ39"/>
  <c r="AY39"/>
  <c r="AX39"/>
  <c r="AW39"/>
  <c r="AV39"/>
  <c r="AR39"/>
  <c r="AP39"/>
  <c r="AO39"/>
  <c r="AN39"/>
  <c r="AM39"/>
  <c r="AL39"/>
  <c r="AG39"/>
  <c r="AF39"/>
  <c r="AE39"/>
  <c r="AD39"/>
  <c r="Y39"/>
  <c r="X39"/>
  <c r="W39"/>
  <c r="V39"/>
  <c r="Q39"/>
  <c r="P39"/>
  <c r="O39"/>
  <c r="N39"/>
  <c r="M39"/>
  <c r="H39"/>
  <c r="G39"/>
  <c r="F39"/>
  <c r="E39"/>
  <c r="D39"/>
  <c r="BI38"/>
  <c r="AL38"/>
  <c r="I38"/>
  <c r="H38"/>
  <c r="G38"/>
  <c r="F38"/>
  <c r="E38"/>
  <c r="D38"/>
  <c r="BI37"/>
  <c r="AL37"/>
  <c r="I37"/>
  <c r="H37"/>
  <c r="G37"/>
  <c r="F37"/>
  <c r="E37"/>
  <c r="D37"/>
  <c r="BT36"/>
  <c r="BS36"/>
  <c r="BR36"/>
  <c r="BQ36"/>
  <c r="BP36"/>
  <c r="BO36"/>
  <c r="BK36"/>
  <c r="BJ36"/>
  <c r="BI36"/>
  <c r="BH36"/>
  <c r="BG36"/>
  <c r="BF36"/>
  <c r="BB36"/>
  <c r="BA36"/>
  <c r="AZ36"/>
  <c r="AY36"/>
  <c r="AX36"/>
  <c r="AW36"/>
  <c r="AV36"/>
  <c r="AR36"/>
  <c r="AQ36"/>
  <c r="AP36"/>
  <c r="AO36"/>
  <c r="AN36"/>
  <c r="AM36"/>
  <c r="AL36"/>
  <c r="AH36"/>
  <c r="AG36"/>
  <c r="AF36"/>
  <c r="AE36"/>
  <c r="AD36"/>
  <c r="Z36"/>
  <c r="Y36"/>
  <c r="X36"/>
  <c r="W36"/>
  <c r="V36"/>
  <c r="R36"/>
  <c r="Q36"/>
  <c r="P36"/>
  <c r="O36"/>
  <c r="N36"/>
  <c r="M36"/>
  <c r="I36"/>
  <c r="H36"/>
  <c r="G36"/>
  <c r="F36"/>
  <c r="E36"/>
  <c r="D36"/>
  <c r="BT35"/>
  <c r="BS35"/>
  <c r="BR35"/>
  <c r="BQ35"/>
  <c r="BP35"/>
  <c r="BO35"/>
  <c r="BK35"/>
  <c r="BJ35"/>
  <c r="BI35"/>
  <c r="BH35"/>
  <c r="BG35"/>
  <c r="BF35"/>
  <c r="BB35"/>
  <c r="BA35"/>
  <c r="AZ35"/>
  <c r="AY35"/>
  <c r="AX35"/>
  <c r="AW35"/>
  <c r="AV35"/>
  <c r="AR35"/>
  <c r="AQ35"/>
  <c r="AP35"/>
  <c r="AO35"/>
  <c r="AN35"/>
  <c r="AM35"/>
  <c r="AL35"/>
  <c r="AH35"/>
  <c r="AG35"/>
  <c r="AF35"/>
  <c r="AE35"/>
  <c r="AD35"/>
  <c r="Z35"/>
  <c r="Y35"/>
  <c r="X35"/>
  <c r="W35"/>
  <c r="V35"/>
  <c r="R35"/>
  <c r="Q35"/>
  <c r="P35"/>
  <c r="O35"/>
  <c r="N35"/>
  <c r="M35"/>
  <c r="I35"/>
  <c r="H35"/>
  <c r="G35"/>
  <c r="F35"/>
  <c r="E35"/>
  <c r="D35"/>
  <c r="BT34"/>
  <c r="BS34"/>
  <c r="BR34"/>
  <c r="BQ34"/>
  <c r="BP34"/>
  <c r="BO34"/>
  <c r="BK34"/>
  <c r="BJ34"/>
  <c r="BI34"/>
  <c r="BH34"/>
  <c r="BG34"/>
  <c r="BF34"/>
  <c r="BB34"/>
  <c r="BA34"/>
  <c r="AZ34"/>
  <c r="AY34"/>
  <c r="AX34"/>
  <c r="AW34"/>
  <c r="AV34"/>
  <c r="AR34"/>
  <c r="AQ34"/>
  <c r="AP34"/>
  <c r="AO34"/>
  <c r="AN34"/>
  <c r="AM34"/>
  <c r="AL34"/>
  <c r="AH34"/>
  <c r="AG34"/>
  <c r="AF34"/>
  <c r="AE34"/>
  <c r="AD34"/>
  <c r="Z34"/>
  <c r="Y34"/>
  <c r="X34"/>
  <c r="W34"/>
  <c r="V34"/>
  <c r="R34"/>
  <c r="Q34"/>
  <c r="P34"/>
  <c r="O34"/>
  <c r="M34"/>
  <c r="I34"/>
  <c r="H34"/>
  <c r="G34"/>
  <c r="F34"/>
  <c r="E34"/>
  <c r="D34"/>
  <c r="BT32"/>
  <c r="BT46" s="1"/>
  <c r="BS32"/>
  <c r="BS46" s="1"/>
  <c r="BR32"/>
  <c r="BR46" s="1"/>
  <c r="BQ32"/>
  <c r="BQ46" s="1"/>
  <c r="BP32"/>
  <c r="BP46" s="1"/>
  <c r="BO32"/>
  <c r="BO46" s="1"/>
  <c r="BK32"/>
  <c r="BK46" s="1"/>
  <c r="BJ32"/>
  <c r="BJ46" s="1"/>
  <c r="BI32"/>
  <c r="BH32"/>
  <c r="BH46" s="1"/>
  <c r="BG32"/>
  <c r="BG46" s="1"/>
  <c r="BF32"/>
  <c r="BF46" s="1"/>
  <c r="BB32"/>
  <c r="BB46" s="1"/>
  <c r="BA32"/>
  <c r="BA46" s="1"/>
  <c r="AZ32"/>
  <c r="AZ46" s="1"/>
  <c r="AY32"/>
  <c r="AY46" s="1"/>
  <c r="AX32"/>
  <c r="AX46" s="1"/>
  <c r="AW32"/>
  <c r="AW46" s="1"/>
  <c r="AV32"/>
  <c r="AR32"/>
  <c r="AR46" s="1"/>
  <c r="AQ32"/>
  <c r="AQ46" s="1"/>
  <c r="AP32"/>
  <c r="AP46" s="1"/>
  <c r="AO32"/>
  <c r="AO46" s="1"/>
  <c r="AN32"/>
  <c r="AN46" s="1"/>
  <c r="AM32"/>
  <c r="AM46" s="1"/>
  <c r="AL32"/>
  <c r="AH32"/>
  <c r="AH46" s="1"/>
  <c r="AF32"/>
  <c r="AF46" s="1"/>
  <c r="AE32"/>
  <c r="AE46" s="1"/>
  <c r="AD32"/>
  <c r="Z32"/>
  <c r="Z46" s="1"/>
  <c r="Y32"/>
  <c r="AG46" s="1"/>
  <c r="X32"/>
  <c r="X46" s="1"/>
  <c r="W32"/>
  <c r="W46" s="1"/>
  <c r="V32"/>
  <c r="V46" s="1"/>
  <c r="R32"/>
  <c r="R46" s="1"/>
  <c r="Q32"/>
  <c r="Q46" s="1"/>
  <c r="P32"/>
  <c r="P46" s="1"/>
  <c r="O32"/>
  <c r="O46" s="1"/>
  <c r="N32"/>
  <c r="N46" s="1"/>
  <c r="M32"/>
  <c r="M46" s="1"/>
  <c r="I32"/>
  <c r="H32"/>
  <c r="G32"/>
  <c r="F32"/>
  <c r="E32"/>
  <c r="D32"/>
  <c r="BT25"/>
  <c r="BS25"/>
  <c r="BR25"/>
  <c r="BQ25"/>
  <c r="BP25"/>
  <c r="BO25"/>
  <c r="BK25"/>
  <c r="BJ25"/>
  <c r="BI25"/>
  <c r="BH25"/>
  <c r="BG25"/>
  <c r="BF25"/>
  <c r="BB25"/>
  <c r="BA25"/>
  <c r="AZ25"/>
  <c r="AY25"/>
  <c r="AX25"/>
  <c r="AW25"/>
  <c r="AV25"/>
  <c r="AR25"/>
  <c r="AQ25"/>
  <c r="AP25"/>
  <c r="AO25"/>
  <c r="AN25"/>
  <c r="AM25"/>
  <c r="AL25"/>
  <c r="AH25"/>
  <c r="AG25"/>
  <c r="AF25"/>
  <c r="AE25"/>
  <c r="AD25"/>
  <c r="Z25"/>
  <c r="Y25"/>
  <c r="X25"/>
  <c r="W25"/>
  <c r="V25"/>
  <c r="R25"/>
  <c r="Q25"/>
  <c r="P25"/>
  <c r="O25"/>
  <c r="N25"/>
  <c r="M25"/>
  <c r="I25"/>
  <c r="H25"/>
  <c r="G25"/>
  <c r="F25"/>
  <c r="E25"/>
  <c r="D25"/>
  <c r="BT24"/>
  <c r="BS24"/>
  <c r="BR24"/>
  <c r="BQ24"/>
  <c r="BP24"/>
  <c r="BO24"/>
  <c r="BK24"/>
  <c r="BJ24"/>
  <c r="BI24"/>
  <c r="BH24"/>
  <c r="BG24"/>
  <c r="BF24"/>
  <c r="BB24"/>
  <c r="BA24"/>
  <c r="AZ24"/>
  <c r="AY24"/>
  <c r="AX24"/>
  <c r="AW24"/>
  <c r="AV24"/>
  <c r="AR24"/>
  <c r="AQ24"/>
  <c r="AP24"/>
  <c r="AO24"/>
  <c r="AN24"/>
  <c r="AM24"/>
  <c r="AL24"/>
  <c r="AH24"/>
  <c r="AG24"/>
  <c r="AF24"/>
  <c r="AE24"/>
  <c r="AD24"/>
  <c r="Z24"/>
  <c r="Y24"/>
  <c r="X24"/>
  <c r="W24"/>
  <c r="V24"/>
  <c r="R24"/>
  <c r="Q24"/>
  <c r="P24"/>
  <c r="O24"/>
  <c r="N24"/>
  <c r="M24"/>
  <c r="I24"/>
  <c r="H24"/>
  <c r="G24"/>
  <c r="F24"/>
  <c r="E24"/>
  <c r="D24"/>
  <c r="BT23"/>
  <c r="BS23"/>
  <c r="BR23"/>
  <c r="BQ23"/>
  <c r="BP23"/>
  <c r="BO23"/>
  <c r="BK23"/>
  <c r="BJ23"/>
  <c r="BI23"/>
  <c r="BH23"/>
  <c r="BG23"/>
  <c r="BF23"/>
  <c r="BB23"/>
  <c r="BA23"/>
  <c r="AZ23"/>
  <c r="AY23"/>
  <c r="AX23"/>
  <c r="AW23"/>
  <c r="AV23"/>
  <c r="AR23"/>
  <c r="AQ23"/>
  <c r="AP23"/>
  <c r="AO23"/>
  <c r="AN23"/>
  <c r="AM23"/>
  <c r="AL23"/>
  <c r="AH23"/>
  <c r="AG23"/>
  <c r="AF23"/>
  <c r="AE23"/>
  <c r="AD23"/>
  <c r="Z23"/>
  <c r="Y23"/>
  <c r="X23"/>
  <c r="W23"/>
  <c r="V23"/>
  <c r="R23"/>
  <c r="Q23"/>
  <c r="P23"/>
  <c r="O23"/>
  <c r="N23"/>
  <c r="M23"/>
  <c r="I23"/>
  <c r="H23"/>
  <c r="G23"/>
  <c r="F23"/>
  <c r="E23"/>
  <c r="D23"/>
  <c r="BT22"/>
  <c r="BS22"/>
  <c r="BR22"/>
  <c r="BQ22"/>
  <c r="BP22"/>
  <c r="BO22"/>
  <c r="BK22"/>
  <c r="BJ22"/>
  <c r="BI22"/>
  <c r="BH22"/>
  <c r="BG22"/>
  <c r="BF22"/>
  <c r="BB22"/>
  <c r="BA22"/>
  <c r="AZ22"/>
  <c r="AY22"/>
  <c r="AX22"/>
  <c r="AW22"/>
  <c r="AV22"/>
  <c r="AR22"/>
  <c r="AQ22"/>
  <c r="AP22"/>
  <c r="AO22"/>
  <c r="AN22"/>
  <c r="AM22"/>
  <c r="AL22"/>
  <c r="AH22"/>
  <c r="AG22"/>
  <c r="AF22"/>
  <c r="AE22"/>
  <c r="AD22"/>
  <c r="Z22"/>
  <c r="Y22"/>
  <c r="X22"/>
  <c r="W22"/>
  <c r="V22"/>
  <c r="R22"/>
  <c r="Q22"/>
  <c r="P22"/>
  <c r="O22"/>
  <c r="N22"/>
  <c r="M22"/>
  <c r="I22"/>
  <c r="H22"/>
  <c r="G22"/>
  <c r="F22"/>
  <c r="E22"/>
  <c r="D22"/>
  <c r="BT21"/>
  <c r="BS21"/>
  <c r="BR21"/>
  <c r="BQ21"/>
  <c r="BP21"/>
  <c r="BO21"/>
  <c r="BK21"/>
  <c r="BJ21"/>
  <c r="BI21"/>
  <c r="BH21"/>
  <c r="BG21"/>
  <c r="BF21"/>
  <c r="BB21"/>
  <c r="BA21"/>
  <c r="AZ21"/>
  <c r="AY21"/>
  <c r="AX21"/>
  <c r="AW21"/>
  <c r="AV21"/>
  <c r="AR21"/>
  <c r="AQ21"/>
  <c r="AP21"/>
  <c r="AO21"/>
  <c r="AN21"/>
  <c r="AM21"/>
  <c r="AL21"/>
  <c r="AH21"/>
  <c r="AG21"/>
  <c r="AF21"/>
  <c r="AE21"/>
  <c r="AD21"/>
  <c r="Z21"/>
  <c r="Y21"/>
  <c r="X21"/>
  <c r="W21"/>
  <c r="V21"/>
  <c r="R21"/>
  <c r="Q21"/>
  <c r="P21"/>
  <c r="O21"/>
  <c r="N21"/>
  <c r="M21"/>
  <c r="I21"/>
  <c r="H21"/>
  <c r="G21"/>
  <c r="F21"/>
  <c r="E21"/>
  <c r="D21"/>
  <c r="BT20"/>
  <c r="BS20"/>
  <c r="BR20"/>
  <c r="BQ20"/>
  <c r="BP20"/>
  <c r="BO20"/>
  <c r="BK20"/>
  <c r="BJ20"/>
  <c r="BI20"/>
  <c r="BH20"/>
  <c r="BG20"/>
  <c r="BF20"/>
  <c r="BB20"/>
  <c r="BA20"/>
  <c r="AZ20"/>
  <c r="AY20"/>
  <c r="AX20"/>
  <c r="AW20"/>
  <c r="AV20"/>
  <c r="AR20"/>
  <c r="AQ20"/>
  <c r="AP20"/>
  <c r="AO20"/>
  <c r="AN20"/>
  <c r="AM20"/>
  <c r="AL20"/>
  <c r="AH20"/>
  <c r="AG20"/>
  <c r="AF20"/>
  <c r="AE20"/>
  <c r="AD20"/>
  <c r="Z20"/>
  <c r="Y20"/>
  <c r="X20"/>
  <c r="W20"/>
  <c r="V20"/>
  <c r="R20"/>
  <c r="Q20"/>
  <c r="P20"/>
  <c r="O20"/>
  <c r="N20"/>
  <c r="M20"/>
  <c r="I20"/>
  <c r="H20"/>
  <c r="G20"/>
  <c r="F20"/>
  <c r="E20"/>
  <c r="D20"/>
  <c r="BT19"/>
  <c r="BS19"/>
  <c r="BR19"/>
  <c r="BQ19"/>
  <c r="BP19"/>
  <c r="BO19"/>
  <c r="BK19"/>
  <c r="BJ19"/>
  <c r="BI19"/>
  <c r="BH19"/>
  <c r="BG19"/>
  <c r="BF19"/>
  <c r="BB19"/>
  <c r="BA19"/>
  <c r="AZ19"/>
  <c r="AY19"/>
  <c r="AX19"/>
  <c r="AW19"/>
  <c r="AV19"/>
  <c r="AR19"/>
  <c r="AQ19"/>
  <c r="AP19"/>
  <c r="AO19"/>
  <c r="AN19"/>
  <c r="AM19"/>
  <c r="AL19"/>
  <c r="AH19"/>
  <c r="AG19"/>
  <c r="AF19"/>
  <c r="AE19"/>
  <c r="AD19"/>
  <c r="Z19"/>
  <c r="Y19"/>
  <c r="X19"/>
  <c r="W19"/>
  <c r="V19"/>
  <c r="R19"/>
  <c r="Q19"/>
  <c r="P19"/>
  <c r="O19"/>
  <c r="N19"/>
  <c r="M19"/>
  <c r="I19"/>
  <c r="H19"/>
  <c r="G19"/>
  <c r="F19"/>
  <c r="E19"/>
  <c r="D19"/>
  <c r="BT18"/>
  <c r="BS18"/>
  <c r="BR18"/>
  <c r="BQ18"/>
  <c r="BP18"/>
  <c r="BO18"/>
  <c r="BK18"/>
  <c r="BJ18"/>
  <c r="BI18"/>
  <c r="BH18"/>
  <c r="BG18"/>
  <c r="BF18"/>
  <c r="BB18"/>
  <c r="BA18"/>
  <c r="AZ18"/>
  <c r="AY18"/>
  <c r="AX18"/>
  <c r="AW18"/>
  <c r="AV18"/>
  <c r="AR18"/>
  <c r="AQ18"/>
  <c r="AP18"/>
  <c r="AO18"/>
  <c r="AN18"/>
  <c r="AM18"/>
  <c r="AL18"/>
  <c r="AH18"/>
  <c r="AG18"/>
  <c r="AF18"/>
  <c r="AE18"/>
  <c r="AD18"/>
  <c r="Z18"/>
  <c r="Y18"/>
  <c r="X18"/>
  <c r="W18"/>
  <c r="V18"/>
  <c r="R18"/>
  <c r="Q18"/>
  <c r="P18"/>
  <c r="O18"/>
  <c r="N18"/>
  <c r="M18"/>
  <c r="I18"/>
  <c r="H18"/>
  <c r="G18"/>
  <c r="F18"/>
  <c r="E18"/>
  <c r="D18"/>
  <c r="BT17"/>
  <c r="BS17"/>
  <c r="BR17"/>
  <c r="BQ17"/>
  <c r="BP17"/>
  <c r="BO17"/>
  <c r="BK17"/>
  <c r="BJ17"/>
  <c r="BI17"/>
  <c r="BH17"/>
  <c r="BG17"/>
  <c r="BF17"/>
  <c r="BB17"/>
  <c r="BA17"/>
  <c r="AZ17"/>
  <c r="AY17"/>
  <c r="AX17"/>
  <c r="AW17"/>
  <c r="AV17"/>
  <c r="AR17"/>
  <c r="AQ17"/>
  <c r="AP17"/>
  <c r="AO17"/>
  <c r="AN17"/>
  <c r="AM17"/>
  <c r="AL17"/>
  <c r="AH17"/>
  <c r="AG17"/>
  <c r="AF17"/>
  <c r="AE17"/>
  <c r="AD17"/>
  <c r="Z17"/>
  <c r="Y17"/>
  <c r="X17"/>
  <c r="W17"/>
  <c r="V17"/>
  <c r="R17"/>
  <c r="Q17"/>
  <c r="P17"/>
  <c r="O17"/>
  <c r="N17"/>
  <c r="M17"/>
  <c r="I17"/>
  <c r="H17"/>
  <c r="G17"/>
  <c r="F17"/>
  <c r="E17"/>
  <c r="D17"/>
  <c r="BT16"/>
  <c r="BS16"/>
  <c r="BR16"/>
  <c r="BQ16"/>
  <c r="BP16"/>
  <c r="BO16"/>
  <c r="BK16"/>
  <c r="BJ16"/>
  <c r="BI16"/>
  <c r="BH16"/>
  <c r="BG16"/>
  <c r="BF16"/>
  <c r="BB16"/>
  <c r="BA16"/>
  <c r="AZ16"/>
  <c r="AY16"/>
  <c r="AX16"/>
  <c r="AW16"/>
  <c r="AV16"/>
  <c r="AR16"/>
  <c r="AQ16"/>
  <c r="AP16"/>
  <c r="AO16"/>
  <c r="AN16"/>
  <c r="AM16"/>
  <c r="AL16"/>
  <c r="AH16"/>
  <c r="AG16"/>
  <c r="AF16"/>
  <c r="AE16"/>
  <c r="AD16"/>
  <c r="Z16"/>
  <c r="Y16"/>
  <c r="X16"/>
  <c r="W16"/>
  <c r="V16"/>
  <c r="R16"/>
  <c r="Q16"/>
  <c r="P16"/>
  <c r="O16"/>
  <c r="N16"/>
  <c r="M16"/>
  <c r="I16"/>
  <c r="H16"/>
  <c r="G16"/>
  <c r="F16"/>
  <c r="E16"/>
  <c r="D16"/>
  <c r="BT15"/>
  <c r="BS15"/>
  <c r="BR15"/>
  <c r="BQ15"/>
  <c r="BP15"/>
  <c r="BO15"/>
  <c r="BK15"/>
  <c r="BJ15"/>
  <c r="BI15"/>
  <c r="BH15"/>
  <c r="BG15"/>
  <c r="BF15"/>
  <c r="BB15"/>
  <c r="BA15"/>
  <c r="AZ15"/>
  <c r="AY15"/>
  <c r="AX15"/>
  <c r="AW15"/>
  <c r="AV15"/>
  <c r="AR15"/>
  <c r="AQ15"/>
  <c r="AP15"/>
  <c r="AO15"/>
  <c r="AN15"/>
  <c r="AM15"/>
  <c r="AL15"/>
  <c r="AH15"/>
  <c r="AG15"/>
  <c r="AF15"/>
  <c r="AE15"/>
  <c r="AD15"/>
  <c r="Z15"/>
  <c r="Y15"/>
  <c r="X15"/>
  <c r="W15"/>
  <c r="V15"/>
  <c r="R15"/>
  <c r="Q15"/>
  <c r="P15"/>
  <c r="O15"/>
  <c r="N15"/>
  <c r="M15"/>
  <c r="I15"/>
  <c r="H15"/>
  <c r="G15"/>
  <c r="F15"/>
  <c r="E15"/>
  <c r="D15"/>
  <c r="BT14"/>
  <c r="BS14"/>
  <c r="BR14"/>
  <c r="BQ14"/>
  <c r="BP14"/>
  <c r="BO14"/>
  <c r="BK14"/>
  <c r="BJ14"/>
  <c r="BI14"/>
  <c r="BH14"/>
  <c r="BG14"/>
  <c r="BF14"/>
  <c r="BB14"/>
  <c r="BA14"/>
  <c r="AZ14"/>
  <c r="AY14"/>
  <c r="AX14"/>
  <c r="AW14"/>
  <c r="AV14"/>
  <c r="AR14"/>
  <c r="AQ14"/>
  <c r="AP14"/>
  <c r="AO14"/>
  <c r="AN14"/>
  <c r="AM14"/>
  <c r="AL14"/>
  <c r="AH14"/>
  <c r="AG14"/>
  <c r="AF14"/>
  <c r="AE14"/>
  <c r="AD14"/>
  <c r="Z14"/>
  <c r="Y14"/>
  <c r="X14"/>
  <c r="W14"/>
  <c r="V14"/>
  <c r="R14"/>
  <c r="Q14"/>
  <c r="P14"/>
  <c r="O14"/>
  <c r="N14"/>
  <c r="M14"/>
  <c r="I14"/>
  <c r="H14"/>
  <c r="G14"/>
  <c r="F14"/>
  <c r="E14"/>
  <c r="D14"/>
  <c r="BT13"/>
  <c r="BS13"/>
  <c r="BR13"/>
  <c r="BQ13"/>
  <c r="BP13"/>
  <c r="BO13"/>
  <c r="BK13"/>
  <c r="BJ13"/>
  <c r="BI13"/>
  <c r="BH13"/>
  <c r="BG13"/>
  <c r="BF13"/>
  <c r="BB13"/>
  <c r="BA13"/>
  <c r="AZ13"/>
  <c r="AY13"/>
  <c r="AY43" s="1"/>
  <c r="AX13"/>
  <c r="AW13"/>
  <c r="AV13"/>
  <c r="AR13"/>
  <c r="AQ13"/>
  <c r="AP13"/>
  <c r="AO13"/>
  <c r="AN13"/>
  <c r="AM13"/>
  <c r="AL13"/>
  <c r="AH13"/>
  <c r="AG13"/>
  <c r="AF13"/>
  <c r="AE13"/>
  <c r="AD13"/>
  <c r="Z13"/>
  <c r="Y13"/>
  <c r="X13"/>
  <c r="W13"/>
  <c r="V13"/>
  <c r="R13"/>
  <c r="Q13"/>
  <c r="P13"/>
  <c r="O13"/>
  <c r="N13"/>
  <c r="M13"/>
  <c r="I13"/>
  <c r="H13"/>
  <c r="G13"/>
  <c r="F13"/>
  <c r="E13"/>
  <c r="D13"/>
  <c r="BT12"/>
  <c r="BS12"/>
  <c r="BR12"/>
  <c r="BQ12"/>
  <c r="BP12"/>
  <c r="BO12"/>
  <c r="BK12"/>
  <c r="BJ12"/>
  <c r="BI12"/>
  <c r="BH12"/>
  <c r="BG12"/>
  <c r="BF12"/>
  <c r="BB12"/>
  <c r="BA12"/>
  <c r="AZ12"/>
  <c r="AY12"/>
  <c r="AX12"/>
  <c r="AW12"/>
  <c r="AV12"/>
  <c r="AR12"/>
  <c r="AQ12"/>
  <c r="AP12"/>
  <c r="AO12"/>
  <c r="AN12"/>
  <c r="AM12"/>
  <c r="AL12"/>
  <c r="AH12"/>
  <c r="AG12"/>
  <c r="AF12"/>
  <c r="AE12"/>
  <c r="AD12"/>
  <c r="Z12"/>
  <c r="Y12"/>
  <c r="X12"/>
  <c r="W12"/>
  <c r="V12"/>
  <c r="R12"/>
  <c r="Q12"/>
  <c r="P12"/>
  <c r="O12"/>
  <c r="N12"/>
  <c r="M12"/>
  <c r="I12"/>
  <c r="H12"/>
  <c r="G12"/>
  <c r="F12"/>
  <c r="E12"/>
  <c r="D12"/>
  <c r="BT11"/>
  <c r="BS11"/>
  <c r="BR11"/>
  <c r="BQ11"/>
  <c r="BP11"/>
  <c r="BO11"/>
  <c r="BK11"/>
  <c r="BJ11"/>
  <c r="BI11"/>
  <c r="BH11"/>
  <c r="BG11"/>
  <c r="BF11"/>
  <c r="BB11"/>
  <c r="BA11"/>
  <c r="AZ11"/>
  <c r="AY11"/>
  <c r="AX11"/>
  <c r="AW11"/>
  <c r="AV11"/>
  <c r="AR11"/>
  <c r="AQ11"/>
  <c r="AP11"/>
  <c r="AO11"/>
  <c r="AN11"/>
  <c r="AM11"/>
  <c r="AL11"/>
  <c r="AH11"/>
  <c r="AG11"/>
  <c r="AF11"/>
  <c r="AE11"/>
  <c r="AD11"/>
  <c r="Z11"/>
  <c r="Y11"/>
  <c r="X11"/>
  <c r="W11"/>
  <c r="V11"/>
  <c r="R11"/>
  <c r="Q11"/>
  <c r="P11"/>
  <c r="O11"/>
  <c r="N11"/>
  <c r="M11"/>
  <c r="I11"/>
  <c r="H11"/>
  <c r="G11"/>
  <c r="F11"/>
  <c r="E11"/>
  <c r="D11"/>
  <c r="BT10"/>
  <c r="BS10"/>
  <c r="BR10"/>
  <c r="BQ10"/>
  <c r="BP10"/>
  <c r="BO10"/>
  <c r="BK10"/>
  <c r="BK26" s="1"/>
  <c r="BJ10"/>
  <c r="BJ26" s="1"/>
  <c r="BI10"/>
  <c r="BI26" s="1"/>
  <c r="BH10"/>
  <c r="BH26" s="1"/>
  <c r="BG10"/>
  <c r="BG26" s="1"/>
  <c r="BF10"/>
  <c r="BF26" s="1"/>
  <c r="BB10"/>
  <c r="BA10"/>
  <c r="AZ10"/>
  <c r="AY10"/>
  <c r="AX10"/>
  <c r="AW10"/>
  <c r="AV10"/>
  <c r="AR10"/>
  <c r="AR26" s="1"/>
  <c r="AQ10"/>
  <c r="AQ26" s="1"/>
  <c r="AP10"/>
  <c r="AP26" s="1"/>
  <c r="AO10"/>
  <c r="AO26" s="1"/>
  <c r="AN10"/>
  <c r="AN26" s="1"/>
  <c r="AM10"/>
  <c r="AM26" s="1"/>
  <c r="AL10"/>
  <c r="AH10"/>
  <c r="AH26" s="1"/>
  <c r="AG10"/>
  <c r="AG26" s="1"/>
  <c r="AF10"/>
  <c r="AF26" s="1"/>
  <c r="AE10"/>
  <c r="AE26" s="1"/>
  <c r="AD10"/>
  <c r="AD26" s="1"/>
  <c r="Z10"/>
  <c r="Z26" s="1"/>
  <c r="Y10"/>
  <c r="Y26" s="1"/>
  <c r="X10"/>
  <c r="X26" s="1"/>
  <c r="W10"/>
  <c r="W26" s="1"/>
  <c r="V10"/>
  <c r="V26" s="1"/>
  <c r="R10"/>
  <c r="R26" s="1"/>
  <c r="Q10"/>
  <c r="Q26" s="1"/>
  <c r="P10"/>
  <c r="P26" s="1"/>
  <c r="O10"/>
  <c r="O26" s="1"/>
  <c r="N10"/>
  <c r="N26" s="1"/>
  <c r="M10"/>
  <c r="M26" s="1"/>
  <c r="I10"/>
  <c r="I26" s="1"/>
  <c r="H10"/>
  <c r="H26" s="1"/>
  <c r="G10"/>
  <c r="G26" s="1"/>
  <c r="F10"/>
  <c r="F26" s="1"/>
  <c r="E10"/>
  <c r="E26" s="1"/>
  <c r="D10"/>
  <c r="D26" s="1"/>
  <c r="BU8"/>
  <c r="BL8"/>
  <c r="BC8"/>
  <c r="AS8"/>
  <c r="AI8"/>
  <c r="AA8"/>
  <c r="S8"/>
  <c r="J8"/>
  <c r="H50" i="35"/>
  <c r="H49"/>
  <c r="H48"/>
  <c r="H47"/>
  <c r="I46"/>
  <c r="H46"/>
  <c r="I45"/>
  <c r="H45"/>
  <c r="C44"/>
  <c r="H44" s="1"/>
  <c r="H43"/>
  <c r="H42"/>
  <c r="H41"/>
  <c r="H40"/>
  <c r="H39"/>
  <c r="D38"/>
  <c r="H38" s="1"/>
  <c r="H37"/>
  <c r="H36"/>
  <c r="H35"/>
  <c r="H34"/>
  <c r="H33"/>
  <c r="H32"/>
  <c r="H31"/>
  <c r="H30"/>
  <c r="H29"/>
  <c r="H28"/>
  <c r="H27"/>
  <c r="H26"/>
  <c r="H25"/>
  <c r="H24"/>
  <c r="H23"/>
  <c r="H22"/>
  <c r="H21"/>
  <c r="H20"/>
  <c r="H19"/>
  <c r="I18"/>
  <c r="D18"/>
  <c r="H18" s="1"/>
  <c r="H17"/>
  <c r="H16"/>
  <c r="H15"/>
  <c r="I14"/>
  <c r="E14"/>
  <c r="H14"/>
  <c r="H13"/>
  <c r="I12"/>
  <c r="E12"/>
  <c r="H12"/>
  <c r="H11"/>
  <c r="H10"/>
  <c r="H9"/>
  <c r="H8"/>
  <c r="H7"/>
  <c r="H6"/>
  <c r="I5"/>
  <c r="I6" s="1"/>
  <c r="H5"/>
  <c r="H4"/>
  <c r="I3"/>
  <c r="H3"/>
  <c r="H2"/>
  <c r="M1717" i="17"/>
  <c r="N1717" s="1"/>
  <c r="M1849"/>
  <c r="N1849" s="1"/>
  <c r="M1848"/>
  <c r="N1848" s="1"/>
  <c r="M1847"/>
  <c r="N1847" s="1"/>
  <c r="M1846"/>
  <c r="N1846" s="1"/>
  <c r="M1845"/>
  <c r="N1845" s="1"/>
  <c r="M1844"/>
  <c r="N1844" s="1"/>
  <c r="M1843"/>
  <c r="N1843" s="1"/>
  <c r="M1842"/>
  <c r="N1842" s="1"/>
  <c r="M1841"/>
  <c r="N1841" s="1"/>
  <c r="M1840"/>
  <c r="N1840" s="1"/>
  <c r="M1838"/>
  <c r="N1838" s="1"/>
  <c r="M1837"/>
  <c r="N1837" s="1"/>
  <c r="M1836"/>
  <c r="N1836" s="1"/>
  <c r="M1835"/>
  <c r="N1835" s="1"/>
  <c r="M1834"/>
  <c r="N1834" s="1"/>
  <c r="M1833"/>
  <c r="N1833" s="1"/>
  <c r="M1832"/>
  <c r="N1832" s="1"/>
  <c r="M1831"/>
  <c r="N1831" s="1"/>
  <c r="M1830"/>
  <c r="N1830" s="1"/>
  <c r="M1829"/>
  <c r="N1829" s="1"/>
  <c r="M1827"/>
  <c r="N1827" s="1"/>
  <c r="M1826"/>
  <c r="N1826" s="1"/>
  <c r="M1825"/>
  <c r="N1825" s="1"/>
  <c r="M1824"/>
  <c r="N1824" s="1"/>
  <c r="M1823"/>
  <c r="N1823" s="1"/>
  <c r="M1822"/>
  <c r="N1822" s="1"/>
  <c r="M1821"/>
  <c r="N1821" s="1"/>
  <c r="M1820"/>
  <c r="N1820" s="1"/>
  <c r="M1819"/>
  <c r="N1819" s="1"/>
  <c r="M1818"/>
  <c r="N1818" s="1"/>
  <c r="M1816"/>
  <c r="N1816" s="1"/>
  <c r="M1815"/>
  <c r="N1815" s="1"/>
  <c r="M1814"/>
  <c r="N1814" s="1"/>
  <c r="M1813"/>
  <c r="N1813" s="1"/>
  <c r="M1812"/>
  <c r="N1812" s="1"/>
  <c r="M1811"/>
  <c r="N1811" s="1"/>
  <c r="M1810"/>
  <c r="N1810" s="1"/>
  <c r="M1809"/>
  <c r="N1809" s="1"/>
  <c r="M1808"/>
  <c r="N1808" s="1"/>
  <c r="M1807"/>
  <c r="N1807" s="1"/>
  <c r="M1805"/>
  <c r="N1805" s="1"/>
  <c r="M1804"/>
  <c r="N1804" s="1"/>
  <c r="M1803"/>
  <c r="N1803" s="1"/>
  <c r="M1802"/>
  <c r="N1802" s="1"/>
  <c r="M1801"/>
  <c r="N1801" s="1"/>
  <c r="M1800"/>
  <c r="N1800" s="1"/>
  <c r="M1799"/>
  <c r="N1799" s="1"/>
  <c r="M1798"/>
  <c r="N1798" s="1"/>
  <c r="M1797"/>
  <c r="N1797" s="1"/>
  <c r="M1796"/>
  <c r="N1796" s="1"/>
  <c r="M1794"/>
  <c r="N1794" s="1"/>
  <c r="M1793"/>
  <c r="N1793" s="1"/>
  <c r="M1792"/>
  <c r="N1792" s="1"/>
  <c r="M1791"/>
  <c r="N1791" s="1"/>
  <c r="M1790"/>
  <c r="N1790" s="1"/>
  <c r="M1789"/>
  <c r="N1789" s="1"/>
  <c r="M1788"/>
  <c r="N1788" s="1"/>
  <c r="M1787"/>
  <c r="N1787" s="1"/>
  <c r="M1786"/>
  <c r="N1786" s="1"/>
  <c r="M1785"/>
  <c r="N1785" s="1"/>
  <c r="M1783"/>
  <c r="N1783" s="1"/>
  <c r="M1782"/>
  <c r="N1782" s="1"/>
  <c r="M1781"/>
  <c r="N1781" s="1"/>
  <c r="M1780"/>
  <c r="N1780" s="1"/>
  <c r="M1779"/>
  <c r="N1779" s="1"/>
  <c r="M1778"/>
  <c r="N1778" s="1"/>
  <c r="M1777"/>
  <c r="N1777" s="1"/>
  <c r="M1776"/>
  <c r="N1776" s="1"/>
  <c r="M1775"/>
  <c r="N1775" s="1"/>
  <c r="M1774"/>
  <c r="N1774" s="1"/>
  <c r="M1772"/>
  <c r="N1772" s="1"/>
  <c r="M1771"/>
  <c r="N1771" s="1"/>
  <c r="M1770"/>
  <c r="N1770" s="1"/>
  <c r="M1769"/>
  <c r="N1769" s="1"/>
  <c r="M1768"/>
  <c r="N1768" s="1"/>
  <c r="M1767"/>
  <c r="N1767" s="1"/>
  <c r="M1766"/>
  <c r="N1766" s="1"/>
  <c r="M1765"/>
  <c r="N1765" s="1"/>
  <c r="M1764"/>
  <c r="N1764" s="1"/>
  <c r="M1763"/>
  <c r="N1763" s="1"/>
  <c r="M1761"/>
  <c r="N1761" s="1"/>
  <c r="M1760"/>
  <c r="N1760" s="1"/>
  <c r="M1759"/>
  <c r="N1759" s="1"/>
  <c r="M1758"/>
  <c r="N1758" s="1"/>
  <c r="M1757"/>
  <c r="N1757" s="1"/>
  <c r="M1756"/>
  <c r="N1756" s="1"/>
  <c r="M1755"/>
  <c r="N1755" s="1"/>
  <c r="M1754"/>
  <c r="N1754" s="1"/>
  <c r="M1753"/>
  <c r="N1753" s="1"/>
  <c r="M1752"/>
  <c r="N1752" s="1"/>
  <c r="M1750"/>
  <c r="N1750" s="1"/>
  <c r="M1749"/>
  <c r="N1749" s="1"/>
  <c r="M1748"/>
  <c r="N1748" s="1"/>
  <c r="M1747"/>
  <c r="N1747" s="1"/>
  <c r="M1746"/>
  <c r="N1746" s="1"/>
  <c r="M1745"/>
  <c r="N1745" s="1"/>
  <c r="M1744"/>
  <c r="N1744" s="1"/>
  <c r="M1743"/>
  <c r="N1743" s="1"/>
  <c r="M1742"/>
  <c r="N1742" s="1"/>
  <c r="M1741"/>
  <c r="N1741" s="1"/>
  <c r="M1739"/>
  <c r="N1739" s="1"/>
  <c r="M1738"/>
  <c r="N1738" s="1"/>
  <c r="M1737"/>
  <c r="N1737" s="1"/>
  <c r="M1736"/>
  <c r="N1736" s="1"/>
  <c r="M1735"/>
  <c r="N1735" s="1"/>
  <c r="M1734"/>
  <c r="N1734" s="1"/>
  <c r="M1733"/>
  <c r="N1733" s="1"/>
  <c r="M1732"/>
  <c r="N1732" s="1"/>
  <c r="M1731"/>
  <c r="N1731" s="1"/>
  <c r="M1730"/>
  <c r="N1730" s="1"/>
  <c r="M1728"/>
  <c r="N1728" s="1"/>
  <c r="M1727"/>
  <c r="N1727" s="1"/>
  <c r="M1726"/>
  <c r="N1726" s="1"/>
  <c r="M1725"/>
  <c r="N1725" s="1"/>
  <c r="M1724"/>
  <c r="N1724" s="1"/>
  <c r="M1723"/>
  <c r="N1723" s="1"/>
  <c r="M1722"/>
  <c r="N1722" s="1"/>
  <c r="M1721"/>
  <c r="N1721" s="1"/>
  <c r="M1720"/>
  <c r="N1720" s="1"/>
  <c r="M1719"/>
  <c r="N1719" s="1"/>
  <c r="M1716"/>
  <c r="N1716" s="1"/>
  <c r="M1715"/>
  <c r="N1715" s="1"/>
  <c r="M1714"/>
  <c r="N1714" s="1"/>
  <c r="M1713"/>
  <c r="N1713" s="1"/>
  <c r="M1712"/>
  <c r="N1712" s="1"/>
  <c r="M1711"/>
  <c r="N1711" s="1"/>
  <c r="M1710"/>
  <c r="N1710" s="1"/>
  <c r="M1709"/>
  <c r="N1709" s="1"/>
  <c r="M1708"/>
  <c r="N1708" s="1"/>
  <c r="M1706"/>
  <c r="N1706" s="1"/>
  <c r="M1705"/>
  <c r="N1705" s="1"/>
  <c r="M1704"/>
  <c r="N1704" s="1"/>
  <c r="M1703"/>
  <c r="N1703" s="1"/>
  <c r="M1702"/>
  <c r="N1702" s="1"/>
  <c r="M1701"/>
  <c r="N1701" s="1"/>
  <c r="M1700"/>
  <c r="N1700" s="1"/>
  <c r="M1699"/>
  <c r="N1699" s="1"/>
  <c r="M1698"/>
  <c r="N1698" s="1"/>
  <c r="M1697"/>
  <c r="N1697" s="1"/>
  <c r="M1695"/>
  <c r="N1695" s="1"/>
  <c r="M1694"/>
  <c r="N1694" s="1"/>
  <c r="M1693"/>
  <c r="N1693" s="1"/>
  <c r="M1692"/>
  <c r="N1692" s="1"/>
  <c r="M1691"/>
  <c r="N1691" s="1"/>
  <c r="M1690"/>
  <c r="N1690" s="1"/>
  <c r="M1689"/>
  <c r="N1689" s="1"/>
  <c r="M1688"/>
  <c r="N1688" s="1"/>
  <c r="M1687"/>
  <c r="N1687" s="1"/>
  <c r="M1686"/>
  <c r="N1686" s="1"/>
  <c r="M1684"/>
  <c r="N1684" s="1"/>
  <c r="M1683"/>
  <c r="N1683" s="1"/>
  <c r="M1682"/>
  <c r="N1682" s="1"/>
  <c r="M1681"/>
  <c r="N1681" s="1"/>
  <c r="M1680"/>
  <c r="N1680" s="1"/>
  <c r="M1679"/>
  <c r="N1679" s="1"/>
  <c r="M1678"/>
  <c r="N1678" s="1"/>
  <c r="M1677"/>
  <c r="N1677" s="1"/>
  <c r="M1676"/>
  <c r="N1676" s="1"/>
  <c r="M1675"/>
  <c r="N1675" s="1"/>
  <c r="M1673"/>
  <c r="N1673" s="1"/>
  <c r="M1672"/>
  <c r="N1672" s="1"/>
  <c r="M1671"/>
  <c r="N1671" s="1"/>
  <c r="M1670"/>
  <c r="N1670" s="1"/>
  <c r="M1669"/>
  <c r="N1669" s="1"/>
  <c r="M1668"/>
  <c r="N1668" s="1"/>
  <c r="M1667"/>
  <c r="N1667" s="1"/>
  <c r="M1666"/>
  <c r="N1666" s="1"/>
  <c r="M1665"/>
  <c r="N1665" s="1"/>
  <c r="M1664"/>
  <c r="N1664" s="1"/>
  <c r="M1662"/>
  <c r="N1662" s="1"/>
  <c r="M1661"/>
  <c r="N1661" s="1"/>
  <c r="M1660"/>
  <c r="N1660" s="1"/>
  <c r="M1659"/>
  <c r="N1659" s="1"/>
  <c r="M1658"/>
  <c r="N1658" s="1"/>
  <c r="M1657"/>
  <c r="N1657" s="1"/>
  <c r="M1656"/>
  <c r="N1656" s="1"/>
  <c r="M1655"/>
  <c r="N1655" s="1"/>
  <c r="M1654"/>
  <c r="N1654" s="1"/>
  <c r="M1653"/>
  <c r="N1653" s="1"/>
  <c r="M1651"/>
  <c r="N1651" s="1"/>
  <c r="M1650"/>
  <c r="N1650" s="1"/>
  <c r="M1649"/>
  <c r="N1649" s="1"/>
  <c r="M1648"/>
  <c r="N1648" s="1"/>
  <c r="M1647"/>
  <c r="N1647" s="1"/>
  <c r="M1646"/>
  <c r="N1646" s="1"/>
  <c r="M1645"/>
  <c r="N1645" s="1"/>
  <c r="M1644"/>
  <c r="N1644" s="1"/>
  <c r="M1643"/>
  <c r="N1643" s="1"/>
  <c r="M1642"/>
  <c r="N1642" s="1"/>
  <c r="M1640"/>
  <c r="N1640" s="1"/>
  <c r="M1639"/>
  <c r="N1639" s="1"/>
  <c r="M1638"/>
  <c r="N1638" s="1"/>
  <c r="M1637"/>
  <c r="N1637" s="1"/>
  <c r="M1636"/>
  <c r="N1636" s="1"/>
  <c r="M1635"/>
  <c r="N1635" s="1"/>
  <c r="M1634"/>
  <c r="N1634" s="1"/>
  <c r="M1633"/>
  <c r="N1633" s="1"/>
  <c r="M1632"/>
  <c r="N1632" s="1"/>
  <c r="M1631"/>
  <c r="N1631" s="1"/>
  <c r="M1629"/>
  <c r="N1629" s="1"/>
  <c r="M1628"/>
  <c r="N1628" s="1"/>
  <c r="M1627"/>
  <c r="N1627" s="1"/>
  <c r="M1626"/>
  <c r="N1626" s="1"/>
  <c r="M1625"/>
  <c r="N1625" s="1"/>
  <c r="M1624"/>
  <c r="N1624" s="1"/>
  <c r="M1623"/>
  <c r="N1623" s="1"/>
  <c r="M1622"/>
  <c r="N1622" s="1"/>
  <c r="M1621"/>
  <c r="N1621" s="1"/>
  <c r="M1620"/>
  <c r="N1620" s="1"/>
  <c r="M1618"/>
  <c r="N1618" s="1"/>
  <c r="M1617"/>
  <c r="N1617" s="1"/>
  <c r="M1616"/>
  <c r="N1616" s="1"/>
  <c r="M1615"/>
  <c r="N1615" s="1"/>
  <c r="M1614"/>
  <c r="N1614" s="1"/>
  <c r="M1613"/>
  <c r="N1613" s="1"/>
  <c r="M1612"/>
  <c r="N1612" s="1"/>
  <c r="M1611"/>
  <c r="N1611" s="1"/>
  <c r="M1610"/>
  <c r="N1610" s="1"/>
  <c r="M1609"/>
  <c r="N1609" s="1"/>
  <c r="M1607"/>
  <c r="N1607" s="1"/>
  <c r="M1606"/>
  <c r="N1606" s="1"/>
  <c r="M1605"/>
  <c r="N1605" s="1"/>
  <c r="M1604"/>
  <c r="N1604" s="1"/>
  <c r="M1603"/>
  <c r="N1603" s="1"/>
  <c r="M1602"/>
  <c r="N1602" s="1"/>
  <c r="M1601"/>
  <c r="N1601" s="1"/>
  <c r="M1600"/>
  <c r="N1600" s="1"/>
  <c r="M1599"/>
  <c r="N1599" s="1"/>
  <c r="M1598"/>
  <c r="N1598" s="1"/>
  <c r="M1596"/>
  <c r="N1596" s="1"/>
  <c r="M1595"/>
  <c r="N1595" s="1"/>
  <c r="M1594"/>
  <c r="N1594" s="1"/>
  <c r="M1593"/>
  <c r="N1593" s="1"/>
  <c r="M1592"/>
  <c r="N1592" s="1"/>
  <c r="M1591"/>
  <c r="N1591" s="1"/>
  <c r="M1590"/>
  <c r="N1590" s="1"/>
  <c r="M1589"/>
  <c r="N1589" s="1"/>
  <c r="M1588"/>
  <c r="N1588" s="1"/>
  <c r="M1587"/>
  <c r="N1587" s="1"/>
  <c r="M1585"/>
  <c r="N1585" s="1"/>
  <c r="M1584"/>
  <c r="N1584" s="1"/>
  <c r="M1583"/>
  <c r="N1583" s="1"/>
  <c r="M1582"/>
  <c r="N1582" s="1"/>
  <c r="M1581"/>
  <c r="N1581" s="1"/>
  <c r="M1580"/>
  <c r="N1580" s="1"/>
  <c r="M1579"/>
  <c r="N1579" s="1"/>
  <c r="M1578"/>
  <c r="N1578" s="1"/>
  <c r="M1577"/>
  <c r="N1577" s="1"/>
  <c r="M1576"/>
  <c r="N1576" s="1"/>
  <c r="M1574"/>
  <c r="N1574" s="1"/>
  <c r="M1573"/>
  <c r="N1573" s="1"/>
  <c r="M1572"/>
  <c r="N1572" s="1"/>
  <c r="M1571"/>
  <c r="N1571" s="1"/>
  <c r="M1570"/>
  <c r="N1570" s="1"/>
  <c r="M1569"/>
  <c r="N1569" s="1"/>
  <c r="M1568"/>
  <c r="N1568" s="1"/>
  <c r="M1567"/>
  <c r="N1567" s="1"/>
  <c r="M1566"/>
  <c r="N1566" s="1"/>
  <c r="M1565"/>
  <c r="N1565" s="1"/>
  <c r="M1563"/>
  <c r="N1563" s="1"/>
  <c r="M1562"/>
  <c r="N1562" s="1"/>
  <c r="M1561"/>
  <c r="N1561" s="1"/>
  <c r="M1560"/>
  <c r="N1560" s="1"/>
  <c r="M1559"/>
  <c r="N1559" s="1"/>
  <c r="M1558"/>
  <c r="N1558" s="1"/>
  <c r="M1557"/>
  <c r="N1557" s="1"/>
  <c r="M1556"/>
  <c r="N1556" s="1"/>
  <c r="M1555"/>
  <c r="N1555" s="1"/>
  <c r="M1554"/>
  <c r="N1554" s="1"/>
  <c r="M1552"/>
  <c r="N1552" s="1"/>
  <c r="M1551"/>
  <c r="N1551" s="1"/>
  <c r="M1550"/>
  <c r="N1550" s="1"/>
  <c r="M1549"/>
  <c r="N1549" s="1"/>
  <c r="M1548"/>
  <c r="N1548" s="1"/>
  <c r="M1547"/>
  <c r="N1547" s="1"/>
  <c r="M1546"/>
  <c r="N1546" s="1"/>
  <c r="M1545"/>
  <c r="N1545" s="1"/>
  <c r="M1544"/>
  <c r="N1544" s="1"/>
  <c r="M1543"/>
  <c r="N1543" s="1"/>
  <c r="M1541"/>
  <c r="N1541" s="1"/>
  <c r="M1540"/>
  <c r="N1540" s="1"/>
  <c r="M1539"/>
  <c r="N1539" s="1"/>
  <c r="M1538"/>
  <c r="N1538" s="1"/>
  <c r="M1537"/>
  <c r="N1537" s="1"/>
  <c r="M1536"/>
  <c r="N1536" s="1"/>
  <c r="M1535"/>
  <c r="N1535" s="1"/>
  <c r="M1534"/>
  <c r="N1534" s="1"/>
  <c r="M1533"/>
  <c r="N1533" s="1"/>
  <c r="M1532"/>
  <c r="N1532" s="1"/>
  <c r="M1530"/>
  <c r="N1530" s="1"/>
  <c r="M1529"/>
  <c r="N1529" s="1"/>
  <c r="M1528"/>
  <c r="N1528" s="1"/>
  <c r="M1527"/>
  <c r="N1527" s="1"/>
  <c r="M1526"/>
  <c r="N1526" s="1"/>
  <c r="M1525"/>
  <c r="N1525" s="1"/>
  <c r="M1524"/>
  <c r="N1524" s="1"/>
  <c r="M1523"/>
  <c r="N1523" s="1"/>
  <c r="M1522"/>
  <c r="N1522" s="1"/>
  <c r="M1521"/>
  <c r="N1521" s="1"/>
  <c r="M1519"/>
  <c r="N1519" s="1"/>
  <c r="M1518"/>
  <c r="N1518" s="1"/>
  <c r="M1517"/>
  <c r="N1517" s="1"/>
  <c r="M1516"/>
  <c r="N1516" s="1"/>
  <c r="M1515"/>
  <c r="N1515" s="1"/>
  <c r="M1514"/>
  <c r="N1514" s="1"/>
  <c r="M1513"/>
  <c r="N1513" s="1"/>
  <c r="M1512"/>
  <c r="N1512" s="1"/>
  <c r="M1511"/>
  <c r="N1511" s="1"/>
  <c r="M1510"/>
  <c r="N1510" s="1"/>
  <c r="M1508"/>
  <c r="N1508" s="1"/>
  <c r="M1507"/>
  <c r="N1507" s="1"/>
  <c r="M1506"/>
  <c r="N1506" s="1"/>
  <c r="M1505"/>
  <c r="N1505" s="1"/>
  <c r="M1504"/>
  <c r="N1504" s="1"/>
  <c r="M1503"/>
  <c r="N1503" s="1"/>
  <c r="M1502"/>
  <c r="N1502" s="1"/>
  <c r="M1501"/>
  <c r="N1501" s="1"/>
  <c r="M1500"/>
  <c r="N1500" s="1"/>
  <c r="M1499"/>
  <c r="N1499" s="1"/>
  <c r="M1497"/>
  <c r="N1497" s="1"/>
  <c r="M1496"/>
  <c r="N1496" s="1"/>
  <c r="M1495"/>
  <c r="N1495" s="1"/>
  <c r="M1494"/>
  <c r="N1494" s="1"/>
  <c r="M1493"/>
  <c r="N1493" s="1"/>
  <c r="M1492"/>
  <c r="N1492" s="1"/>
  <c r="M1491"/>
  <c r="N1491" s="1"/>
  <c r="M1490"/>
  <c r="N1490" s="1"/>
  <c r="M1489"/>
  <c r="N1489" s="1"/>
  <c r="M1488"/>
  <c r="N1488" s="1"/>
  <c r="M1486"/>
  <c r="N1486" s="1"/>
  <c r="M1485"/>
  <c r="N1485" s="1"/>
  <c r="M1484"/>
  <c r="N1484" s="1"/>
  <c r="M1483"/>
  <c r="N1483" s="1"/>
  <c r="M1482"/>
  <c r="N1482" s="1"/>
  <c r="M1481"/>
  <c r="N1481" s="1"/>
  <c r="M1480"/>
  <c r="N1480" s="1"/>
  <c r="M1479"/>
  <c r="N1479" s="1"/>
  <c r="M1478"/>
  <c r="N1478" s="1"/>
  <c r="M1477"/>
  <c r="N1477" s="1"/>
  <c r="M1475"/>
  <c r="N1475" s="1"/>
  <c r="M1474"/>
  <c r="N1474" s="1"/>
  <c r="M1473"/>
  <c r="N1473" s="1"/>
  <c r="M1472"/>
  <c r="N1472" s="1"/>
  <c r="M1471"/>
  <c r="N1471" s="1"/>
  <c r="M1470"/>
  <c r="N1470" s="1"/>
  <c r="M1469"/>
  <c r="N1469" s="1"/>
  <c r="M1468"/>
  <c r="N1468" s="1"/>
  <c r="M1467"/>
  <c r="N1467" s="1"/>
  <c r="M1466"/>
  <c r="N1466" s="1"/>
  <c r="M1464"/>
  <c r="N1464" s="1"/>
  <c r="M1463"/>
  <c r="N1463" s="1"/>
  <c r="M1462"/>
  <c r="N1462" s="1"/>
  <c r="M1461"/>
  <c r="N1461" s="1"/>
  <c r="M1460"/>
  <c r="N1460" s="1"/>
  <c r="M1459"/>
  <c r="N1459" s="1"/>
  <c r="M1458"/>
  <c r="N1458" s="1"/>
  <c r="M1457"/>
  <c r="N1457" s="1"/>
  <c r="M1456"/>
  <c r="N1456" s="1"/>
  <c r="M1455"/>
  <c r="N1455" s="1"/>
  <c r="M1453"/>
  <c r="N1453" s="1"/>
  <c r="M1452"/>
  <c r="N1452" s="1"/>
  <c r="M1451"/>
  <c r="N1451" s="1"/>
  <c r="M1450"/>
  <c r="N1450" s="1"/>
  <c r="M1449"/>
  <c r="N1449" s="1"/>
  <c r="M1448"/>
  <c r="N1448" s="1"/>
  <c r="M1447"/>
  <c r="N1447" s="1"/>
  <c r="M1446"/>
  <c r="N1446" s="1"/>
  <c r="M1445"/>
  <c r="N1445" s="1"/>
  <c r="M1444"/>
  <c r="N1444" s="1"/>
  <c r="M1442"/>
  <c r="N1442" s="1"/>
  <c r="M1441"/>
  <c r="N1441" s="1"/>
  <c r="M1440"/>
  <c r="N1440" s="1"/>
  <c r="M1439"/>
  <c r="N1439" s="1"/>
  <c r="M1438"/>
  <c r="N1438" s="1"/>
  <c r="M1437"/>
  <c r="N1437" s="1"/>
  <c r="M1436"/>
  <c r="N1436" s="1"/>
  <c r="M1435"/>
  <c r="N1435" s="1"/>
  <c r="M1434"/>
  <c r="N1434" s="1"/>
  <c r="M1433"/>
  <c r="N1433" s="1"/>
  <c r="M1431"/>
  <c r="N1431" s="1"/>
  <c r="M1430"/>
  <c r="N1430" s="1"/>
  <c r="M1429"/>
  <c r="N1429" s="1"/>
  <c r="M1428"/>
  <c r="N1428" s="1"/>
  <c r="M1427"/>
  <c r="N1427" s="1"/>
  <c r="M1426"/>
  <c r="N1426" s="1"/>
  <c r="M1425"/>
  <c r="N1425" s="1"/>
  <c r="M1424"/>
  <c r="N1424" s="1"/>
  <c r="M1423"/>
  <c r="N1423" s="1"/>
  <c r="M1422"/>
  <c r="N1422" s="1"/>
  <c r="M1420"/>
  <c r="N1420" s="1"/>
  <c r="M1419"/>
  <c r="N1419" s="1"/>
  <c r="M1418"/>
  <c r="N1418" s="1"/>
  <c r="M1417"/>
  <c r="N1417" s="1"/>
  <c r="M1416"/>
  <c r="N1416" s="1"/>
  <c r="M1415"/>
  <c r="N1415" s="1"/>
  <c r="M1414"/>
  <c r="N1414" s="1"/>
  <c r="M1413"/>
  <c r="N1413" s="1"/>
  <c r="M1412"/>
  <c r="N1412" s="1"/>
  <c r="M1411"/>
  <c r="N1411" s="1"/>
  <c r="M1409"/>
  <c r="N1409" s="1"/>
  <c r="M1408"/>
  <c r="N1408" s="1"/>
  <c r="M1407"/>
  <c r="N1407" s="1"/>
  <c r="M1406"/>
  <c r="N1406" s="1"/>
  <c r="M1405"/>
  <c r="N1405" s="1"/>
  <c r="M1404"/>
  <c r="N1404" s="1"/>
  <c r="M1403"/>
  <c r="N1403" s="1"/>
  <c r="M1402"/>
  <c r="N1402" s="1"/>
  <c r="M1401"/>
  <c r="N1401" s="1"/>
  <c r="M1400"/>
  <c r="N1400" s="1"/>
  <c r="M1398"/>
  <c r="N1398" s="1"/>
  <c r="M1397"/>
  <c r="N1397" s="1"/>
  <c r="M1396"/>
  <c r="N1396" s="1"/>
  <c r="M1395"/>
  <c r="N1395" s="1"/>
  <c r="M1394"/>
  <c r="N1394" s="1"/>
  <c r="M1393"/>
  <c r="N1393" s="1"/>
  <c r="M1392"/>
  <c r="N1392" s="1"/>
  <c r="M1391"/>
  <c r="N1391" s="1"/>
  <c r="M1390"/>
  <c r="N1390" s="1"/>
  <c r="M1389"/>
  <c r="N1389" s="1"/>
  <c r="M1387"/>
  <c r="N1387" s="1"/>
  <c r="M1386"/>
  <c r="N1386" s="1"/>
  <c r="M1385"/>
  <c r="N1385" s="1"/>
  <c r="M1384"/>
  <c r="N1384" s="1"/>
  <c r="M1383"/>
  <c r="N1383" s="1"/>
  <c r="M1382"/>
  <c r="N1382" s="1"/>
  <c r="M1381"/>
  <c r="N1381" s="1"/>
  <c r="M1380"/>
  <c r="N1380" s="1"/>
  <c r="M1379"/>
  <c r="N1379" s="1"/>
  <c r="M1378"/>
  <c r="N1378" s="1"/>
  <c r="M1376"/>
  <c r="N1376" s="1"/>
  <c r="M1375"/>
  <c r="N1375" s="1"/>
  <c r="M1374"/>
  <c r="N1374" s="1"/>
  <c r="M1373"/>
  <c r="N1373" s="1"/>
  <c r="M1372"/>
  <c r="N1372" s="1"/>
  <c r="M1371"/>
  <c r="N1371" s="1"/>
  <c r="M1370"/>
  <c r="N1370" s="1"/>
  <c r="M1369"/>
  <c r="N1369" s="1"/>
  <c r="M1368"/>
  <c r="N1368" s="1"/>
  <c r="M1367"/>
  <c r="N1367" s="1"/>
  <c r="M1365"/>
  <c r="N1365" s="1"/>
  <c r="M1364"/>
  <c r="N1364" s="1"/>
  <c r="M1363"/>
  <c r="N1363" s="1"/>
  <c r="M1362"/>
  <c r="N1362" s="1"/>
  <c r="M1361"/>
  <c r="N1361" s="1"/>
  <c r="M1360"/>
  <c r="N1360" s="1"/>
  <c r="M1359"/>
  <c r="N1359" s="1"/>
  <c r="M1358"/>
  <c r="N1358" s="1"/>
  <c r="M1357"/>
  <c r="N1357" s="1"/>
  <c r="M1356"/>
  <c r="N1356" s="1"/>
  <c r="M1354"/>
  <c r="N1354" s="1"/>
  <c r="M1353"/>
  <c r="N1353" s="1"/>
  <c r="M1352"/>
  <c r="N1352" s="1"/>
  <c r="M1351"/>
  <c r="N1351" s="1"/>
  <c r="M1350"/>
  <c r="N1350" s="1"/>
  <c r="M1349"/>
  <c r="N1349" s="1"/>
  <c r="M1348"/>
  <c r="N1348" s="1"/>
  <c r="M1347"/>
  <c r="N1347" s="1"/>
  <c r="M1346"/>
  <c r="N1346" s="1"/>
  <c r="M1345"/>
  <c r="N1345" s="1"/>
  <c r="M1343"/>
  <c r="N1343" s="1"/>
  <c r="M1342"/>
  <c r="N1342" s="1"/>
  <c r="M1341"/>
  <c r="N1341" s="1"/>
  <c r="M1340"/>
  <c r="N1340" s="1"/>
  <c r="M1339"/>
  <c r="N1339" s="1"/>
  <c r="M1338"/>
  <c r="N1338" s="1"/>
  <c r="M1337"/>
  <c r="N1337" s="1"/>
  <c r="M1336"/>
  <c r="N1336" s="1"/>
  <c r="M1335"/>
  <c r="N1335" s="1"/>
  <c r="M1334"/>
  <c r="N1334" s="1"/>
  <c r="M1332"/>
  <c r="N1332" s="1"/>
  <c r="M1331"/>
  <c r="N1331" s="1"/>
  <c r="M1330"/>
  <c r="N1330" s="1"/>
  <c r="M1329"/>
  <c r="N1329" s="1"/>
  <c r="M1328"/>
  <c r="N1328" s="1"/>
  <c r="M1327"/>
  <c r="N1327" s="1"/>
  <c r="M1326"/>
  <c r="N1326" s="1"/>
  <c r="M1325"/>
  <c r="N1325" s="1"/>
  <c r="M1324"/>
  <c r="N1324" s="1"/>
  <c r="M1323"/>
  <c r="N1323" s="1"/>
  <c r="M1321"/>
  <c r="N1321" s="1"/>
  <c r="M1320"/>
  <c r="N1320" s="1"/>
  <c r="M1319"/>
  <c r="N1319" s="1"/>
  <c r="M1318"/>
  <c r="N1318" s="1"/>
  <c r="M1317"/>
  <c r="N1317" s="1"/>
  <c r="M1316"/>
  <c r="N1316" s="1"/>
  <c r="M1315"/>
  <c r="N1315" s="1"/>
  <c r="M1314"/>
  <c r="N1314" s="1"/>
  <c r="M1313"/>
  <c r="N1313" s="1"/>
  <c r="M1312"/>
  <c r="N1312" s="1"/>
  <c r="M1310"/>
  <c r="N1310" s="1"/>
  <c r="M1309"/>
  <c r="N1309" s="1"/>
  <c r="M1308"/>
  <c r="N1308" s="1"/>
  <c r="M1307"/>
  <c r="N1307" s="1"/>
  <c r="M1306"/>
  <c r="N1306" s="1"/>
  <c r="M1305"/>
  <c r="N1305" s="1"/>
  <c r="M1304"/>
  <c r="N1304" s="1"/>
  <c r="M1303"/>
  <c r="N1303" s="1"/>
  <c r="M1302"/>
  <c r="N1302" s="1"/>
  <c r="M1301"/>
  <c r="N1301" s="1"/>
  <c r="M1299"/>
  <c r="N1299" s="1"/>
  <c r="M1298"/>
  <c r="N1298" s="1"/>
  <c r="M1297"/>
  <c r="N1297" s="1"/>
  <c r="M1296"/>
  <c r="N1296" s="1"/>
  <c r="M1295"/>
  <c r="N1295" s="1"/>
  <c r="M1294"/>
  <c r="N1294" s="1"/>
  <c r="M1293"/>
  <c r="N1293" s="1"/>
  <c r="M1292"/>
  <c r="N1292" s="1"/>
  <c r="M1291"/>
  <c r="N1291" s="1"/>
  <c r="M1290"/>
  <c r="N1290" s="1"/>
  <c r="M1288"/>
  <c r="N1288" s="1"/>
  <c r="M1287"/>
  <c r="N1287" s="1"/>
  <c r="M1286"/>
  <c r="N1286" s="1"/>
  <c r="M1285"/>
  <c r="N1285" s="1"/>
  <c r="M1284"/>
  <c r="N1284" s="1"/>
  <c r="M1283"/>
  <c r="N1283" s="1"/>
  <c r="M1282"/>
  <c r="N1282" s="1"/>
  <c r="M1281"/>
  <c r="N1281" s="1"/>
  <c r="M1280"/>
  <c r="N1280" s="1"/>
  <c r="M1279"/>
  <c r="N1279" s="1"/>
  <c r="M1277"/>
  <c r="N1277" s="1"/>
  <c r="M1276"/>
  <c r="N1276" s="1"/>
  <c r="M1275"/>
  <c r="N1275" s="1"/>
  <c r="M1274"/>
  <c r="N1274" s="1"/>
  <c r="M1273"/>
  <c r="N1273" s="1"/>
  <c r="M1272"/>
  <c r="N1272" s="1"/>
  <c r="M1271"/>
  <c r="N1271" s="1"/>
  <c r="M1270"/>
  <c r="N1270" s="1"/>
  <c r="M1269"/>
  <c r="N1269" s="1"/>
  <c r="M1268"/>
  <c r="N1268" s="1"/>
  <c r="M1266"/>
  <c r="N1266" s="1"/>
  <c r="M1265"/>
  <c r="N1265" s="1"/>
  <c r="M1264"/>
  <c r="N1264" s="1"/>
  <c r="M1263"/>
  <c r="N1263" s="1"/>
  <c r="M1262"/>
  <c r="N1262" s="1"/>
  <c r="M1261"/>
  <c r="N1261" s="1"/>
  <c r="M1260"/>
  <c r="N1260" s="1"/>
  <c r="M1259"/>
  <c r="N1259" s="1"/>
  <c r="M1258"/>
  <c r="N1258" s="1"/>
  <c r="M1257"/>
  <c r="N1257" s="1"/>
  <c r="M1255"/>
  <c r="N1255" s="1"/>
  <c r="M1254"/>
  <c r="N1254" s="1"/>
  <c r="M1253"/>
  <c r="N1253" s="1"/>
  <c r="M1252"/>
  <c r="N1252" s="1"/>
  <c r="M1251"/>
  <c r="N1251" s="1"/>
  <c r="M1250"/>
  <c r="N1250" s="1"/>
  <c r="M1249"/>
  <c r="N1249" s="1"/>
  <c r="M1248"/>
  <c r="N1248" s="1"/>
  <c r="M1247"/>
  <c r="N1247" s="1"/>
  <c r="M1246"/>
  <c r="N1246" s="1"/>
  <c r="M1244"/>
  <c r="N1244" s="1"/>
  <c r="M1243"/>
  <c r="N1243" s="1"/>
  <c r="M1242"/>
  <c r="N1242" s="1"/>
  <c r="M1241"/>
  <c r="N1241" s="1"/>
  <c r="M1240"/>
  <c r="N1240" s="1"/>
  <c r="M1239"/>
  <c r="N1239" s="1"/>
  <c r="M1238"/>
  <c r="N1238" s="1"/>
  <c r="M1237"/>
  <c r="N1237" s="1"/>
  <c r="M1236"/>
  <c r="N1236" s="1"/>
  <c r="M1235"/>
  <c r="N1235" s="1"/>
  <c r="M1233"/>
  <c r="N1233" s="1"/>
  <c r="M1232"/>
  <c r="N1232" s="1"/>
  <c r="M1231"/>
  <c r="N1231" s="1"/>
  <c r="M1230"/>
  <c r="N1230" s="1"/>
  <c r="M1229"/>
  <c r="N1229" s="1"/>
  <c r="M1228"/>
  <c r="N1228" s="1"/>
  <c r="M1227"/>
  <c r="N1227" s="1"/>
  <c r="M1226"/>
  <c r="N1226" s="1"/>
  <c r="M1225"/>
  <c r="N1225" s="1"/>
  <c r="M1224"/>
  <c r="N1224" s="1"/>
  <c r="M1222"/>
  <c r="N1222" s="1"/>
  <c r="M1221"/>
  <c r="N1221" s="1"/>
  <c r="M1220"/>
  <c r="N1220" s="1"/>
  <c r="M1219"/>
  <c r="N1219" s="1"/>
  <c r="M1218"/>
  <c r="N1218" s="1"/>
  <c r="M1217"/>
  <c r="N1217" s="1"/>
  <c r="M1216"/>
  <c r="N1216" s="1"/>
  <c r="M1215"/>
  <c r="N1215" s="1"/>
  <c r="M1214"/>
  <c r="N1214" s="1"/>
  <c r="M1213"/>
  <c r="N1213" s="1"/>
  <c r="M1211"/>
  <c r="N1211" s="1"/>
  <c r="M1210"/>
  <c r="N1210" s="1"/>
  <c r="M1209"/>
  <c r="N1209" s="1"/>
  <c r="M1208"/>
  <c r="N1208" s="1"/>
  <c r="M1207"/>
  <c r="N1207" s="1"/>
  <c r="M1206"/>
  <c r="N1206" s="1"/>
  <c r="M1205"/>
  <c r="N1205" s="1"/>
  <c r="M1204"/>
  <c r="N1204" s="1"/>
  <c r="M1203"/>
  <c r="N1203" s="1"/>
  <c r="M1202"/>
  <c r="N1202" s="1"/>
  <c r="M1200"/>
  <c r="N1200" s="1"/>
  <c r="M1199"/>
  <c r="N1199" s="1"/>
  <c r="M1198"/>
  <c r="N1198" s="1"/>
  <c r="M1197"/>
  <c r="N1197" s="1"/>
  <c r="M1196"/>
  <c r="N1196" s="1"/>
  <c r="M1195"/>
  <c r="N1195" s="1"/>
  <c r="M1194"/>
  <c r="N1194" s="1"/>
  <c r="M1193"/>
  <c r="N1193" s="1"/>
  <c r="M1192"/>
  <c r="N1192" s="1"/>
  <c r="M1191"/>
  <c r="N1191" s="1"/>
  <c r="M1189"/>
  <c r="N1189" s="1"/>
  <c r="M1188"/>
  <c r="N1188" s="1"/>
  <c r="M1187"/>
  <c r="N1187" s="1"/>
  <c r="M1186"/>
  <c r="N1186" s="1"/>
  <c r="M1185"/>
  <c r="N1185" s="1"/>
  <c r="M1184"/>
  <c r="N1184" s="1"/>
  <c r="M1183"/>
  <c r="N1183" s="1"/>
  <c r="M1182"/>
  <c r="N1182" s="1"/>
  <c r="M1181"/>
  <c r="N1181" s="1"/>
  <c r="M1180"/>
  <c r="N1180" s="1"/>
  <c r="M1178"/>
  <c r="N1178" s="1"/>
  <c r="M1177"/>
  <c r="N1177" s="1"/>
  <c r="M1176"/>
  <c r="N1176" s="1"/>
  <c r="M1175"/>
  <c r="N1175" s="1"/>
  <c r="M1174"/>
  <c r="N1174" s="1"/>
  <c r="M1173"/>
  <c r="N1173" s="1"/>
  <c r="M1172"/>
  <c r="N1172" s="1"/>
  <c r="M1171"/>
  <c r="N1171" s="1"/>
  <c r="M1170"/>
  <c r="N1170" s="1"/>
  <c r="M1169"/>
  <c r="N1169" s="1"/>
  <c r="M1167"/>
  <c r="N1167" s="1"/>
  <c r="M1166"/>
  <c r="N1166" s="1"/>
  <c r="M1165"/>
  <c r="N1165" s="1"/>
  <c r="M1164"/>
  <c r="N1164" s="1"/>
  <c r="M1163"/>
  <c r="N1163" s="1"/>
  <c r="M1162"/>
  <c r="N1162" s="1"/>
  <c r="M1161"/>
  <c r="N1161" s="1"/>
  <c r="M1160"/>
  <c r="N1160" s="1"/>
  <c r="M1159"/>
  <c r="N1159" s="1"/>
  <c r="M1158"/>
  <c r="N1158" s="1"/>
  <c r="M1156"/>
  <c r="N1156" s="1"/>
  <c r="M1155"/>
  <c r="N1155" s="1"/>
  <c r="M1154"/>
  <c r="N1154" s="1"/>
  <c r="M1153"/>
  <c r="N1153" s="1"/>
  <c r="M1152"/>
  <c r="N1152" s="1"/>
  <c r="M1151"/>
  <c r="N1151" s="1"/>
  <c r="M1150"/>
  <c r="N1150" s="1"/>
  <c r="M1149"/>
  <c r="N1149" s="1"/>
  <c r="M1148"/>
  <c r="N1148" s="1"/>
  <c r="M1147"/>
  <c r="N1147" s="1"/>
  <c r="M1145"/>
  <c r="N1145" s="1"/>
  <c r="M1144"/>
  <c r="N1144" s="1"/>
  <c r="M1143"/>
  <c r="N1143" s="1"/>
  <c r="M1142"/>
  <c r="N1142" s="1"/>
  <c r="M1141"/>
  <c r="N1141" s="1"/>
  <c r="M1140"/>
  <c r="N1140" s="1"/>
  <c r="M1139"/>
  <c r="N1139" s="1"/>
  <c r="M1138"/>
  <c r="N1138" s="1"/>
  <c r="M1137"/>
  <c r="N1137" s="1"/>
  <c r="M1136"/>
  <c r="N1136" s="1"/>
  <c r="M1134"/>
  <c r="N1134" s="1"/>
  <c r="M1133"/>
  <c r="N1133" s="1"/>
  <c r="M1132"/>
  <c r="N1132" s="1"/>
  <c r="M1131"/>
  <c r="N1131" s="1"/>
  <c r="M1130"/>
  <c r="N1130" s="1"/>
  <c r="M1129"/>
  <c r="N1129" s="1"/>
  <c r="M1128"/>
  <c r="N1128" s="1"/>
  <c r="M1127"/>
  <c r="N1127" s="1"/>
  <c r="M1126"/>
  <c r="N1126" s="1"/>
  <c r="M1125"/>
  <c r="N1125" s="1"/>
  <c r="M1123"/>
  <c r="N1123" s="1"/>
  <c r="M1122"/>
  <c r="N1122" s="1"/>
  <c r="M1121"/>
  <c r="N1121" s="1"/>
  <c r="M1120"/>
  <c r="N1120" s="1"/>
  <c r="M1119"/>
  <c r="N1119" s="1"/>
  <c r="M1118"/>
  <c r="N1118" s="1"/>
  <c r="M1117"/>
  <c r="N1117" s="1"/>
  <c r="M1116"/>
  <c r="N1116" s="1"/>
  <c r="M1115"/>
  <c r="N1115" s="1"/>
  <c r="M1114"/>
  <c r="N1114" s="1"/>
  <c r="M1112"/>
  <c r="N1112" s="1"/>
  <c r="M1111"/>
  <c r="N1111" s="1"/>
  <c r="M1110"/>
  <c r="N1110" s="1"/>
  <c r="M1109"/>
  <c r="N1109" s="1"/>
  <c r="M1108"/>
  <c r="N1108" s="1"/>
  <c r="M1107"/>
  <c r="N1107" s="1"/>
  <c r="M1106"/>
  <c r="N1106" s="1"/>
  <c r="M1105"/>
  <c r="N1105" s="1"/>
  <c r="M1104"/>
  <c r="N1104" s="1"/>
  <c r="M1103"/>
  <c r="N1103" s="1"/>
  <c r="M1101"/>
  <c r="N1101" s="1"/>
  <c r="M1100"/>
  <c r="N1100" s="1"/>
  <c r="M1099"/>
  <c r="N1099" s="1"/>
  <c r="M1098"/>
  <c r="N1098" s="1"/>
  <c r="M1097"/>
  <c r="N1097" s="1"/>
  <c r="M1096"/>
  <c r="N1096" s="1"/>
  <c r="M1095"/>
  <c r="N1095" s="1"/>
  <c r="M1094"/>
  <c r="N1094" s="1"/>
  <c r="M1093"/>
  <c r="N1093" s="1"/>
  <c r="M1092"/>
  <c r="N1092" s="1"/>
  <c r="M1090"/>
  <c r="N1090" s="1"/>
  <c r="M1089"/>
  <c r="N1089" s="1"/>
  <c r="M1088"/>
  <c r="N1088" s="1"/>
  <c r="M1087"/>
  <c r="N1087" s="1"/>
  <c r="M1086"/>
  <c r="N1086" s="1"/>
  <c r="M1085"/>
  <c r="N1085" s="1"/>
  <c r="M1084"/>
  <c r="N1084" s="1"/>
  <c r="M1083"/>
  <c r="N1083" s="1"/>
  <c r="M1082"/>
  <c r="N1082" s="1"/>
  <c r="M1081"/>
  <c r="N1081" s="1"/>
  <c r="M1079"/>
  <c r="N1079" s="1"/>
  <c r="M1078"/>
  <c r="N1078" s="1"/>
  <c r="M1077"/>
  <c r="N1077" s="1"/>
  <c r="M1076"/>
  <c r="N1076" s="1"/>
  <c r="M1075"/>
  <c r="N1075" s="1"/>
  <c r="M1074"/>
  <c r="N1074" s="1"/>
  <c r="M1073"/>
  <c r="N1073" s="1"/>
  <c r="M1072"/>
  <c r="N1072" s="1"/>
  <c r="M1071"/>
  <c r="N1071" s="1"/>
  <c r="M1070"/>
  <c r="N1070" s="1"/>
  <c r="M1068"/>
  <c r="N1068" s="1"/>
  <c r="M1067"/>
  <c r="N1067" s="1"/>
  <c r="M1066"/>
  <c r="N1066" s="1"/>
  <c r="M1065"/>
  <c r="N1065" s="1"/>
  <c r="M1064"/>
  <c r="N1064" s="1"/>
  <c r="M1063"/>
  <c r="N1063" s="1"/>
  <c r="M1062"/>
  <c r="N1062" s="1"/>
  <c r="M1061"/>
  <c r="N1061" s="1"/>
  <c r="M1060"/>
  <c r="N1060" s="1"/>
  <c r="M1059"/>
  <c r="N1059" s="1"/>
  <c r="M1057"/>
  <c r="N1057" s="1"/>
  <c r="M1056"/>
  <c r="N1056" s="1"/>
  <c r="M1055"/>
  <c r="N1055" s="1"/>
  <c r="M1054"/>
  <c r="N1054" s="1"/>
  <c r="M1053"/>
  <c r="N1053" s="1"/>
  <c r="M1052"/>
  <c r="N1052" s="1"/>
  <c r="M1051"/>
  <c r="N1051" s="1"/>
  <c r="M1050"/>
  <c r="N1050" s="1"/>
  <c r="M1049"/>
  <c r="N1049" s="1"/>
  <c r="M1048"/>
  <c r="N1048" s="1"/>
  <c r="M1046"/>
  <c r="N1046" s="1"/>
  <c r="M1045"/>
  <c r="N1045" s="1"/>
  <c r="M1044"/>
  <c r="N1044" s="1"/>
  <c r="M1043"/>
  <c r="N1043" s="1"/>
  <c r="M1042"/>
  <c r="N1042" s="1"/>
  <c r="M1041"/>
  <c r="N1041" s="1"/>
  <c r="M1040"/>
  <c r="N1040" s="1"/>
  <c r="M1039"/>
  <c r="N1039" s="1"/>
  <c r="M1038"/>
  <c r="N1038" s="1"/>
  <c r="M1037"/>
  <c r="N1037" s="1"/>
  <c r="M1035"/>
  <c r="N1035" s="1"/>
  <c r="M1034"/>
  <c r="N1034" s="1"/>
  <c r="M1033"/>
  <c r="N1033" s="1"/>
  <c r="M1032"/>
  <c r="N1032" s="1"/>
  <c r="M1031"/>
  <c r="N1031" s="1"/>
  <c r="M1030"/>
  <c r="N1030" s="1"/>
  <c r="M1029"/>
  <c r="N1029" s="1"/>
  <c r="M1028"/>
  <c r="N1028" s="1"/>
  <c r="M1027"/>
  <c r="N1027" s="1"/>
  <c r="M1026"/>
  <c r="N1026" s="1"/>
  <c r="M1024"/>
  <c r="N1024" s="1"/>
  <c r="M1023"/>
  <c r="N1023" s="1"/>
  <c r="M1022"/>
  <c r="N1022" s="1"/>
  <c r="M1021"/>
  <c r="N1021" s="1"/>
  <c r="M1020"/>
  <c r="N1020" s="1"/>
  <c r="M1019"/>
  <c r="N1019" s="1"/>
  <c r="M1018"/>
  <c r="N1018" s="1"/>
  <c r="M1017"/>
  <c r="N1017" s="1"/>
  <c r="M1016"/>
  <c r="N1016" s="1"/>
  <c r="M1015"/>
  <c r="N1015" s="1"/>
  <c r="M1013"/>
  <c r="N1013" s="1"/>
  <c r="M1012"/>
  <c r="N1012" s="1"/>
  <c r="M1011"/>
  <c r="N1011" s="1"/>
  <c r="M1010"/>
  <c r="N1010" s="1"/>
  <c r="M1009"/>
  <c r="N1009" s="1"/>
  <c r="M1008"/>
  <c r="N1008" s="1"/>
  <c r="M1007"/>
  <c r="N1007" s="1"/>
  <c r="M1006"/>
  <c r="N1006" s="1"/>
  <c r="M1005"/>
  <c r="N1005" s="1"/>
  <c r="M1004"/>
  <c r="N1004" s="1"/>
  <c r="M1002"/>
  <c r="N1002" s="1"/>
  <c r="M1001"/>
  <c r="N1001" s="1"/>
  <c r="M1000"/>
  <c r="N1000" s="1"/>
  <c r="M999"/>
  <c r="N999" s="1"/>
  <c r="M998"/>
  <c r="N998" s="1"/>
  <c r="M997"/>
  <c r="N997" s="1"/>
  <c r="M996"/>
  <c r="N996" s="1"/>
  <c r="M995"/>
  <c r="N995" s="1"/>
  <c r="M994"/>
  <c r="N994" s="1"/>
  <c r="M993"/>
  <c r="N993" s="1"/>
  <c r="M991"/>
  <c r="N991" s="1"/>
  <c r="M990"/>
  <c r="N990" s="1"/>
  <c r="M989"/>
  <c r="N989" s="1"/>
  <c r="M988"/>
  <c r="N988" s="1"/>
  <c r="M987"/>
  <c r="N987" s="1"/>
  <c r="M986"/>
  <c r="N986" s="1"/>
  <c r="M985"/>
  <c r="N985" s="1"/>
  <c r="M984"/>
  <c r="N984" s="1"/>
  <c r="M983"/>
  <c r="N983" s="1"/>
  <c r="M982"/>
  <c r="N982" s="1"/>
  <c r="M980"/>
  <c r="N980" s="1"/>
  <c r="M979"/>
  <c r="N979" s="1"/>
  <c r="M978"/>
  <c r="N978" s="1"/>
  <c r="M977"/>
  <c r="N977" s="1"/>
  <c r="M976"/>
  <c r="N976" s="1"/>
  <c r="M975"/>
  <c r="N975" s="1"/>
  <c r="M974"/>
  <c r="N974" s="1"/>
  <c r="M973"/>
  <c r="N973" s="1"/>
  <c r="M972"/>
  <c r="N972" s="1"/>
  <c r="M971"/>
  <c r="N971" s="1"/>
  <c r="M969"/>
  <c r="N969" s="1"/>
  <c r="M968"/>
  <c r="N968" s="1"/>
  <c r="M967"/>
  <c r="N967" s="1"/>
  <c r="M966"/>
  <c r="N966" s="1"/>
  <c r="M965"/>
  <c r="N965" s="1"/>
  <c r="M964"/>
  <c r="N964" s="1"/>
  <c r="M963"/>
  <c r="N963" s="1"/>
  <c r="M962"/>
  <c r="N962" s="1"/>
  <c r="M961"/>
  <c r="N961" s="1"/>
  <c r="M960"/>
  <c r="N960" s="1"/>
  <c r="M958"/>
  <c r="N958" s="1"/>
  <c r="M957"/>
  <c r="N957" s="1"/>
  <c r="M956"/>
  <c r="N956" s="1"/>
  <c r="M955"/>
  <c r="N955" s="1"/>
  <c r="M954"/>
  <c r="N954" s="1"/>
  <c r="M953"/>
  <c r="N953" s="1"/>
  <c r="M952"/>
  <c r="N952" s="1"/>
  <c r="M951"/>
  <c r="N951" s="1"/>
  <c r="M950"/>
  <c r="N950" s="1"/>
  <c r="M949"/>
  <c r="N949" s="1"/>
  <c r="M947"/>
  <c r="N947" s="1"/>
  <c r="M946"/>
  <c r="N946" s="1"/>
  <c r="M945"/>
  <c r="N945" s="1"/>
  <c r="M944"/>
  <c r="N944" s="1"/>
  <c r="M943"/>
  <c r="N943" s="1"/>
  <c r="M942"/>
  <c r="N942" s="1"/>
  <c r="M941"/>
  <c r="N941" s="1"/>
  <c r="M940"/>
  <c r="N940" s="1"/>
  <c r="M939"/>
  <c r="N939" s="1"/>
  <c r="M938"/>
  <c r="N938" s="1"/>
  <c r="M936"/>
  <c r="N936" s="1"/>
  <c r="M935"/>
  <c r="N935" s="1"/>
  <c r="M934"/>
  <c r="N934" s="1"/>
  <c r="M933"/>
  <c r="N933" s="1"/>
  <c r="M932"/>
  <c r="N932" s="1"/>
  <c r="M931"/>
  <c r="N931" s="1"/>
  <c r="M930"/>
  <c r="N930" s="1"/>
  <c r="M929"/>
  <c r="N929" s="1"/>
  <c r="M928"/>
  <c r="N928" s="1"/>
  <c r="M927"/>
  <c r="N927" s="1"/>
  <c r="M925"/>
  <c r="N925" s="1"/>
  <c r="M924"/>
  <c r="N924" s="1"/>
  <c r="M923"/>
  <c r="N923" s="1"/>
  <c r="M922"/>
  <c r="N922" s="1"/>
  <c r="M921"/>
  <c r="N921" s="1"/>
  <c r="M920"/>
  <c r="N920" s="1"/>
  <c r="M919"/>
  <c r="N919" s="1"/>
  <c r="M918"/>
  <c r="N918" s="1"/>
  <c r="M917"/>
  <c r="N917" s="1"/>
  <c r="M916"/>
  <c r="N916" s="1"/>
  <c r="M914"/>
  <c r="N914" s="1"/>
  <c r="M913"/>
  <c r="N913" s="1"/>
  <c r="M912"/>
  <c r="N912" s="1"/>
  <c r="M911"/>
  <c r="N911" s="1"/>
  <c r="M910"/>
  <c r="N910" s="1"/>
  <c r="M909"/>
  <c r="N909" s="1"/>
  <c r="M908"/>
  <c r="N908" s="1"/>
  <c r="M907"/>
  <c r="N907" s="1"/>
  <c r="M906"/>
  <c r="N906" s="1"/>
  <c r="M905"/>
  <c r="N905" s="1"/>
  <c r="M892"/>
  <c r="N892" s="1"/>
  <c r="M891"/>
  <c r="N891" s="1"/>
  <c r="M890"/>
  <c r="N890" s="1"/>
  <c r="M889"/>
  <c r="N889" s="1"/>
  <c r="M888"/>
  <c r="N888" s="1"/>
  <c r="M887"/>
  <c r="N887" s="1"/>
  <c r="M886"/>
  <c r="N886" s="1"/>
  <c r="M885"/>
  <c r="N885" s="1"/>
  <c r="M884"/>
  <c r="N884" s="1"/>
  <c r="M883"/>
  <c r="N883" s="1"/>
  <c r="M881"/>
  <c r="N881" s="1"/>
  <c r="M880"/>
  <c r="N880" s="1"/>
  <c r="M879"/>
  <c r="N879" s="1"/>
  <c r="M878"/>
  <c r="N878" s="1"/>
  <c r="M877"/>
  <c r="N877" s="1"/>
  <c r="M876"/>
  <c r="N876" s="1"/>
  <c r="M875"/>
  <c r="N875" s="1"/>
  <c r="M874"/>
  <c r="N874" s="1"/>
  <c r="M873"/>
  <c r="N873" s="1"/>
  <c r="M872"/>
  <c r="N872" s="1"/>
  <c r="M870"/>
  <c r="N870" s="1"/>
  <c r="M869"/>
  <c r="N869" s="1"/>
  <c r="M868"/>
  <c r="N868" s="1"/>
  <c r="M867"/>
  <c r="N867" s="1"/>
  <c r="M866"/>
  <c r="N866" s="1"/>
  <c r="M865"/>
  <c r="N865" s="1"/>
  <c r="M864"/>
  <c r="N864" s="1"/>
  <c r="M863"/>
  <c r="N863" s="1"/>
  <c r="M862"/>
  <c r="N862" s="1"/>
  <c r="M861"/>
  <c r="N861" s="1"/>
  <c r="M507"/>
  <c r="N507" s="1"/>
  <c r="M859"/>
  <c r="N859" s="1"/>
  <c r="M858"/>
  <c r="N858" s="1"/>
  <c r="M857"/>
  <c r="N857" s="1"/>
  <c r="M856"/>
  <c r="N856" s="1"/>
  <c r="M855"/>
  <c r="N855" s="1"/>
  <c r="M854"/>
  <c r="N854" s="1"/>
  <c r="M853"/>
  <c r="N853" s="1"/>
  <c r="M852"/>
  <c r="N852" s="1"/>
  <c r="M851"/>
  <c r="N851" s="1"/>
  <c r="M850"/>
  <c r="N850" s="1"/>
  <c r="M848"/>
  <c r="N848" s="1"/>
  <c r="M847"/>
  <c r="N847" s="1"/>
  <c r="M846"/>
  <c r="N846" s="1"/>
  <c r="M845"/>
  <c r="N845" s="1"/>
  <c r="M844"/>
  <c r="N844" s="1"/>
  <c r="M843"/>
  <c r="N843" s="1"/>
  <c r="M842"/>
  <c r="N842" s="1"/>
  <c r="M841"/>
  <c r="N841" s="1"/>
  <c r="M840"/>
  <c r="N840" s="1"/>
  <c r="M839"/>
  <c r="N839" s="1"/>
  <c r="M837"/>
  <c r="N837" s="1"/>
  <c r="M836"/>
  <c r="N836" s="1"/>
  <c r="M835"/>
  <c r="N835" s="1"/>
  <c r="M834"/>
  <c r="N834" s="1"/>
  <c r="M833"/>
  <c r="N833" s="1"/>
  <c r="M832"/>
  <c r="N832" s="1"/>
  <c r="M831"/>
  <c r="N831" s="1"/>
  <c r="M830"/>
  <c r="N830" s="1"/>
  <c r="M829"/>
  <c r="N829" s="1"/>
  <c r="M828"/>
  <c r="N828" s="1"/>
  <c r="M826"/>
  <c r="N826" s="1"/>
  <c r="M825"/>
  <c r="N825" s="1"/>
  <c r="M824"/>
  <c r="N824" s="1"/>
  <c r="M823"/>
  <c r="N823" s="1"/>
  <c r="M822"/>
  <c r="N822" s="1"/>
  <c r="M821"/>
  <c r="N821" s="1"/>
  <c r="M820"/>
  <c r="N820" s="1"/>
  <c r="M819"/>
  <c r="N819" s="1"/>
  <c r="M818"/>
  <c r="N818" s="1"/>
  <c r="M817"/>
  <c r="N817" s="1"/>
  <c r="M815"/>
  <c r="N815" s="1"/>
  <c r="M814"/>
  <c r="N814" s="1"/>
  <c r="M813"/>
  <c r="N813" s="1"/>
  <c r="M812"/>
  <c r="N812" s="1"/>
  <c r="M811"/>
  <c r="N811" s="1"/>
  <c r="M810"/>
  <c r="N810" s="1"/>
  <c r="M809"/>
  <c r="N809" s="1"/>
  <c r="M808"/>
  <c r="N808" s="1"/>
  <c r="M807"/>
  <c r="N807" s="1"/>
  <c r="M806"/>
  <c r="N806" s="1"/>
  <c r="M804"/>
  <c r="N804" s="1"/>
  <c r="M803"/>
  <c r="N803" s="1"/>
  <c r="M802"/>
  <c r="N802" s="1"/>
  <c r="M801"/>
  <c r="N801" s="1"/>
  <c r="M800"/>
  <c r="N800" s="1"/>
  <c r="M799"/>
  <c r="N799" s="1"/>
  <c r="M798"/>
  <c r="N798" s="1"/>
  <c r="M797"/>
  <c r="N797" s="1"/>
  <c r="M796"/>
  <c r="N796" s="1"/>
  <c r="M795"/>
  <c r="N795" s="1"/>
  <c r="M793"/>
  <c r="N793" s="1"/>
  <c r="M792"/>
  <c r="N792" s="1"/>
  <c r="M791"/>
  <c r="N791" s="1"/>
  <c r="M790"/>
  <c r="N790" s="1"/>
  <c r="M789"/>
  <c r="N789" s="1"/>
  <c r="M788"/>
  <c r="N788" s="1"/>
  <c r="M787"/>
  <c r="N787" s="1"/>
  <c r="M786"/>
  <c r="N786" s="1"/>
  <c r="M785"/>
  <c r="N785" s="1"/>
  <c r="M784"/>
  <c r="N784" s="1"/>
  <c r="M782"/>
  <c r="N782" s="1"/>
  <c r="M781"/>
  <c r="N781" s="1"/>
  <c r="M780"/>
  <c r="N780" s="1"/>
  <c r="M779"/>
  <c r="N779" s="1"/>
  <c r="M778"/>
  <c r="N778" s="1"/>
  <c r="M777"/>
  <c r="N777" s="1"/>
  <c r="M776"/>
  <c r="N776" s="1"/>
  <c r="M775"/>
  <c r="N775" s="1"/>
  <c r="M774"/>
  <c r="N774" s="1"/>
  <c r="M773"/>
  <c r="N773" s="1"/>
  <c r="M771"/>
  <c r="N771" s="1"/>
  <c r="M770"/>
  <c r="N770" s="1"/>
  <c r="M769"/>
  <c r="N769" s="1"/>
  <c r="M768"/>
  <c r="N768" s="1"/>
  <c r="M767"/>
  <c r="N767" s="1"/>
  <c r="M766"/>
  <c r="N766" s="1"/>
  <c r="M765"/>
  <c r="N765" s="1"/>
  <c r="M764"/>
  <c r="N764" s="1"/>
  <c r="M763"/>
  <c r="N763" s="1"/>
  <c r="M762"/>
  <c r="N762" s="1"/>
  <c r="M760"/>
  <c r="N760" s="1"/>
  <c r="M759"/>
  <c r="N759" s="1"/>
  <c r="M758"/>
  <c r="N758" s="1"/>
  <c r="M757"/>
  <c r="N757" s="1"/>
  <c r="M756"/>
  <c r="N756" s="1"/>
  <c r="M755"/>
  <c r="N755" s="1"/>
  <c r="M754"/>
  <c r="N754" s="1"/>
  <c r="M753"/>
  <c r="N753" s="1"/>
  <c r="M752"/>
  <c r="N752" s="1"/>
  <c r="M751"/>
  <c r="N751" s="1"/>
  <c r="M749"/>
  <c r="N749" s="1"/>
  <c r="M748"/>
  <c r="N748" s="1"/>
  <c r="M747"/>
  <c r="N747" s="1"/>
  <c r="M746"/>
  <c r="N746" s="1"/>
  <c r="M745"/>
  <c r="N745" s="1"/>
  <c r="M744"/>
  <c r="N744" s="1"/>
  <c r="M743"/>
  <c r="N743" s="1"/>
  <c r="M742"/>
  <c r="N742" s="1"/>
  <c r="M741"/>
  <c r="N741" s="1"/>
  <c r="M740"/>
  <c r="N740" s="1"/>
  <c r="M738"/>
  <c r="N738" s="1"/>
  <c r="M737"/>
  <c r="N737" s="1"/>
  <c r="M736"/>
  <c r="N736" s="1"/>
  <c r="M735"/>
  <c r="N735" s="1"/>
  <c r="M734"/>
  <c r="N734" s="1"/>
  <c r="M733"/>
  <c r="N733" s="1"/>
  <c r="M732"/>
  <c r="N732" s="1"/>
  <c r="M731"/>
  <c r="N731" s="1"/>
  <c r="M730"/>
  <c r="N730" s="1"/>
  <c r="M729"/>
  <c r="N729" s="1"/>
  <c r="M727"/>
  <c r="N727" s="1"/>
  <c r="M726"/>
  <c r="N726" s="1"/>
  <c r="M725"/>
  <c r="N725" s="1"/>
  <c r="M724"/>
  <c r="N724" s="1"/>
  <c r="M723"/>
  <c r="N723" s="1"/>
  <c r="M722"/>
  <c r="N722" s="1"/>
  <c r="M721"/>
  <c r="N721" s="1"/>
  <c r="M720"/>
  <c r="N720" s="1"/>
  <c r="M719"/>
  <c r="N719" s="1"/>
  <c r="M718"/>
  <c r="N718" s="1"/>
  <c r="M716"/>
  <c r="N716" s="1"/>
  <c r="M715"/>
  <c r="N715" s="1"/>
  <c r="M714"/>
  <c r="N714" s="1"/>
  <c r="M713"/>
  <c r="N713" s="1"/>
  <c r="M712"/>
  <c r="N712" s="1"/>
  <c r="M711"/>
  <c r="N711" s="1"/>
  <c r="M710"/>
  <c r="N710" s="1"/>
  <c r="M709"/>
  <c r="N709" s="1"/>
  <c r="M708"/>
  <c r="N708" s="1"/>
  <c r="M707"/>
  <c r="N707" s="1"/>
  <c r="M705"/>
  <c r="N705" s="1"/>
  <c r="M704"/>
  <c r="N704" s="1"/>
  <c r="M703"/>
  <c r="N703" s="1"/>
  <c r="M702"/>
  <c r="N702" s="1"/>
  <c r="M701"/>
  <c r="N701" s="1"/>
  <c r="M700"/>
  <c r="N700" s="1"/>
  <c r="M699"/>
  <c r="N699" s="1"/>
  <c r="M698"/>
  <c r="N698" s="1"/>
  <c r="M697"/>
  <c r="N697" s="1"/>
  <c r="M696"/>
  <c r="N696" s="1"/>
  <c r="M694"/>
  <c r="N694" s="1"/>
  <c r="M693"/>
  <c r="N693" s="1"/>
  <c r="M692"/>
  <c r="N692" s="1"/>
  <c r="M691"/>
  <c r="N691" s="1"/>
  <c r="M690"/>
  <c r="N690" s="1"/>
  <c r="M689"/>
  <c r="N689" s="1"/>
  <c r="M688"/>
  <c r="N688" s="1"/>
  <c r="M687"/>
  <c r="N687" s="1"/>
  <c r="M686"/>
  <c r="N686" s="1"/>
  <c r="M685"/>
  <c r="N685" s="1"/>
  <c r="M683"/>
  <c r="N683" s="1"/>
  <c r="M682"/>
  <c r="N682" s="1"/>
  <c r="M681"/>
  <c r="N681" s="1"/>
  <c r="M680"/>
  <c r="N680" s="1"/>
  <c r="M679"/>
  <c r="N679" s="1"/>
  <c r="M678"/>
  <c r="N678" s="1"/>
  <c r="M677"/>
  <c r="N677" s="1"/>
  <c r="M676"/>
  <c r="N676" s="1"/>
  <c r="M675"/>
  <c r="N675" s="1"/>
  <c r="M674"/>
  <c r="N674" s="1"/>
  <c r="M672"/>
  <c r="N672" s="1"/>
  <c r="M671"/>
  <c r="N671" s="1"/>
  <c r="M670"/>
  <c r="N670" s="1"/>
  <c r="M669"/>
  <c r="N669" s="1"/>
  <c r="M668"/>
  <c r="N668" s="1"/>
  <c r="M667"/>
  <c r="N667" s="1"/>
  <c r="M666"/>
  <c r="N666" s="1"/>
  <c r="M665"/>
  <c r="N665" s="1"/>
  <c r="M664"/>
  <c r="N664" s="1"/>
  <c r="M663"/>
  <c r="N663" s="1"/>
  <c r="M661"/>
  <c r="N661" s="1"/>
  <c r="M660"/>
  <c r="N660" s="1"/>
  <c r="M659"/>
  <c r="N659" s="1"/>
  <c r="M658"/>
  <c r="N658" s="1"/>
  <c r="M657"/>
  <c r="N657" s="1"/>
  <c r="M656"/>
  <c r="N656" s="1"/>
  <c r="M655"/>
  <c r="N655" s="1"/>
  <c r="M654"/>
  <c r="N654" s="1"/>
  <c r="M653"/>
  <c r="N653" s="1"/>
  <c r="M652"/>
  <c r="N652" s="1"/>
  <c r="M650"/>
  <c r="N650" s="1"/>
  <c r="M649"/>
  <c r="N649" s="1"/>
  <c r="M648"/>
  <c r="N648" s="1"/>
  <c r="M647"/>
  <c r="N647" s="1"/>
  <c r="M646"/>
  <c r="N646" s="1"/>
  <c r="M645"/>
  <c r="N645" s="1"/>
  <c r="M644"/>
  <c r="N644" s="1"/>
  <c r="M643"/>
  <c r="N643" s="1"/>
  <c r="M642"/>
  <c r="N642" s="1"/>
  <c r="M641"/>
  <c r="N641" s="1"/>
  <c r="M639"/>
  <c r="N639" s="1"/>
  <c r="M638"/>
  <c r="N638" s="1"/>
  <c r="M637"/>
  <c r="N637" s="1"/>
  <c r="M636"/>
  <c r="N636" s="1"/>
  <c r="M635"/>
  <c r="N635" s="1"/>
  <c r="M634"/>
  <c r="N634" s="1"/>
  <c r="M633"/>
  <c r="N633" s="1"/>
  <c r="M632"/>
  <c r="N632" s="1"/>
  <c r="M631"/>
  <c r="N631" s="1"/>
  <c r="M630"/>
  <c r="N630" s="1"/>
  <c r="M628"/>
  <c r="N628" s="1"/>
  <c r="M627"/>
  <c r="N627" s="1"/>
  <c r="M626"/>
  <c r="N626" s="1"/>
  <c r="M625"/>
  <c r="N625" s="1"/>
  <c r="M624"/>
  <c r="N624" s="1"/>
  <c r="M623"/>
  <c r="N623" s="1"/>
  <c r="M622"/>
  <c r="N622" s="1"/>
  <c r="M621"/>
  <c r="N621" s="1"/>
  <c r="M620"/>
  <c r="N620" s="1"/>
  <c r="M619"/>
  <c r="N619" s="1"/>
  <c r="M617"/>
  <c r="N617" s="1"/>
  <c r="M616"/>
  <c r="N616" s="1"/>
  <c r="M615"/>
  <c r="N615" s="1"/>
  <c r="M614"/>
  <c r="N614" s="1"/>
  <c r="M613"/>
  <c r="N613" s="1"/>
  <c r="M612"/>
  <c r="N612" s="1"/>
  <c r="M611"/>
  <c r="N611" s="1"/>
  <c r="M610"/>
  <c r="N610" s="1"/>
  <c r="M609"/>
  <c r="N609" s="1"/>
  <c r="M608"/>
  <c r="N608" s="1"/>
  <c r="M606"/>
  <c r="N606" s="1"/>
  <c r="M605"/>
  <c r="N605" s="1"/>
  <c r="M604"/>
  <c r="N604" s="1"/>
  <c r="M603"/>
  <c r="N603" s="1"/>
  <c r="M602"/>
  <c r="N602" s="1"/>
  <c r="M601"/>
  <c r="N601" s="1"/>
  <c r="M600"/>
  <c r="N600" s="1"/>
  <c r="M599"/>
  <c r="N599" s="1"/>
  <c r="M598"/>
  <c r="N598" s="1"/>
  <c r="M597"/>
  <c r="N597" s="1"/>
  <c r="M595"/>
  <c r="N595" s="1"/>
  <c r="M594"/>
  <c r="N594" s="1"/>
  <c r="M593"/>
  <c r="N593" s="1"/>
  <c r="M592"/>
  <c r="N592" s="1"/>
  <c r="M591"/>
  <c r="N591" s="1"/>
  <c r="M590"/>
  <c r="N590" s="1"/>
  <c r="M589"/>
  <c r="N589" s="1"/>
  <c r="M588"/>
  <c r="N588" s="1"/>
  <c r="M587"/>
  <c r="N587" s="1"/>
  <c r="M586"/>
  <c r="N586" s="1"/>
  <c r="M584"/>
  <c r="N584" s="1"/>
  <c r="M583"/>
  <c r="N583" s="1"/>
  <c r="M582"/>
  <c r="N582" s="1"/>
  <c r="M581"/>
  <c r="N581" s="1"/>
  <c r="M580"/>
  <c r="N580" s="1"/>
  <c r="M579"/>
  <c r="N579" s="1"/>
  <c r="M578"/>
  <c r="N578" s="1"/>
  <c r="M577"/>
  <c r="N577" s="1"/>
  <c r="M576"/>
  <c r="N576" s="1"/>
  <c r="M575"/>
  <c r="N575" s="1"/>
  <c r="M573"/>
  <c r="N573" s="1"/>
  <c r="M572"/>
  <c r="N572" s="1"/>
  <c r="M571"/>
  <c r="N571" s="1"/>
  <c r="M570"/>
  <c r="N570" s="1"/>
  <c r="M569"/>
  <c r="N569" s="1"/>
  <c r="M568"/>
  <c r="N568" s="1"/>
  <c r="M567"/>
  <c r="N567" s="1"/>
  <c r="M566"/>
  <c r="N566" s="1"/>
  <c r="M565"/>
  <c r="N565" s="1"/>
  <c r="M564"/>
  <c r="N564" s="1"/>
  <c r="M562"/>
  <c r="N562" s="1"/>
  <c r="M561"/>
  <c r="N561" s="1"/>
  <c r="M560"/>
  <c r="N560" s="1"/>
  <c r="M559"/>
  <c r="N559" s="1"/>
  <c r="M558"/>
  <c r="N558" s="1"/>
  <c r="M557"/>
  <c r="N557" s="1"/>
  <c r="M556"/>
  <c r="N556" s="1"/>
  <c r="M555"/>
  <c r="N555" s="1"/>
  <c r="M554"/>
  <c r="N554" s="1"/>
  <c r="M553"/>
  <c r="N553" s="1"/>
  <c r="M551"/>
  <c r="N551" s="1"/>
  <c r="M550"/>
  <c r="N550" s="1"/>
  <c r="M549"/>
  <c r="N549" s="1"/>
  <c r="M548"/>
  <c r="N548" s="1"/>
  <c r="M547"/>
  <c r="N547" s="1"/>
  <c r="M546"/>
  <c r="N546" s="1"/>
  <c r="M545"/>
  <c r="N545" s="1"/>
  <c r="M544"/>
  <c r="N544" s="1"/>
  <c r="M543"/>
  <c r="N543" s="1"/>
  <c r="M542"/>
  <c r="N542" s="1"/>
  <c r="M540"/>
  <c r="N540" s="1"/>
  <c r="M539"/>
  <c r="N539" s="1"/>
  <c r="M538"/>
  <c r="N538" s="1"/>
  <c r="M537"/>
  <c r="N537" s="1"/>
  <c r="M536"/>
  <c r="N536" s="1"/>
  <c r="M535"/>
  <c r="N535" s="1"/>
  <c r="M534"/>
  <c r="N534" s="1"/>
  <c r="M533"/>
  <c r="N533" s="1"/>
  <c r="M532"/>
  <c r="N532" s="1"/>
  <c r="M531"/>
  <c r="N531" s="1"/>
  <c r="M529"/>
  <c r="N529" s="1"/>
  <c r="M528"/>
  <c r="N528" s="1"/>
  <c r="M527"/>
  <c r="N527" s="1"/>
  <c r="M526"/>
  <c r="N526" s="1"/>
  <c r="M525"/>
  <c r="N525" s="1"/>
  <c r="M524"/>
  <c r="N524" s="1"/>
  <c r="M523"/>
  <c r="N523" s="1"/>
  <c r="M522"/>
  <c r="N522" s="1"/>
  <c r="M521"/>
  <c r="N521" s="1"/>
  <c r="M520"/>
  <c r="N520" s="1"/>
  <c r="M518"/>
  <c r="N518" s="1"/>
  <c r="M517"/>
  <c r="N517" s="1"/>
  <c r="M516"/>
  <c r="N516" s="1"/>
  <c r="M515"/>
  <c r="N515" s="1"/>
  <c r="M514"/>
  <c r="N514" s="1"/>
  <c r="M513"/>
  <c r="N513" s="1"/>
  <c r="M512"/>
  <c r="N512" s="1"/>
  <c r="M511"/>
  <c r="N511" s="1"/>
  <c r="M510"/>
  <c r="N510" s="1"/>
  <c r="M509"/>
  <c r="N509" s="1"/>
  <c r="M506"/>
  <c r="N506" s="1"/>
  <c r="M505"/>
  <c r="N505" s="1"/>
  <c r="M504"/>
  <c r="N504" s="1"/>
  <c r="M503"/>
  <c r="N503" s="1"/>
  <c r="M502"/>
  <c r="N502" s="1"/>
  <c r="M501"/>
  <c r="N501" s="1"/>
  <c r="M500"/>
  <c r="N500" s="1"/>
  <c r="M499"/>
  <c r="N499" s="1"/>
  <c r="M498"/>
  <c r="N498" s="1"/>
  <c r="M496"/>
  <c r="N496" s="1"/>
  <c r="M495"/>
  <c r="N495" s="1"/>
  <c r="M494"/>
  <c r="N494" s="1"/>
  <c r="M493"/>
  <c r="N493" s="1"/>
  <c r="M492"/>
  <c r="N492" s="1"/>
  <c r="M491"/>
  <c r="N491" s="1"/>
  <c r="M490"/>
  <c r="N490" s="1"/>
  <c r="M489"/>
  <c r="N489" s="1"/>
  <c r="M488"/>
  <c r="N488" s="1"/>
  <c r="M487"/>
  <c r="N487" s="1"/>
  <c r="M485"/>
  <c r="N485" s="1"/>
  <c r="M484"/>
  <c r="N484" s="1"/>
  <c r="M483"/>
  <c r="N483" s="1"/>
  <c r="M482"/>
  <c r="N482" s="1"/>
  <c r="M481"/>
  <c r="N481" s="1"/>
  <c r="M480"/>
  <c r="N480" s="1"/>
  <c r="M479"/>
  <c r="N479" s="1"/>
  <c r="M478"/>
  <c r="N478" s="1"/>
  <c r="M477"/>
  <c r="N477" s="1"/>
  <c r="M476"/>
  <c r="N476" s="1"/>
  <c r="M474"/>
  <c r="N474" s="1"/>
  <c r="M473"/>
  <c r="N473" s="1"/>
  <c r="M472"/>
  <c r="N472" s="1"/>
  <c r="M471"/>
  <c r="N471" s="1"/>
  <c r="M470"/>
  <c r="N470" s="1"/>
  <c r="M469"/>
  <c r="N469" s="1"/>
  <c r="M468"/>
  <c r="N468" s="1"/>
  <c r="M467"/>
  <c r="N467" s="1"/>
  <c r="M466"/>
  <c r="N466" s="1"/>
  <c r="M465"/>
  <c r="N465" s="1"/>
  <c r="M463"/>
  <c r="N463" s="1"/>
  <c r="M462"/>
  <c r="N462" s="1"/>
  <c r="M461"/>
  <c r="N461" s="1"/>
  <c r="M460"/>
  <c r="N460" s="1"/>
  <c r="M459"/>
  <c r="N459" s="1"/>
  <c r="M458"/>
  <c r="N458" s="1"/>
  <c r="M457"/>
  <c r="N457" s="1"/>
  <c r="M456"/>
  <c r="N456" s="1"/>
  <c r="M455"/>
  <c r="N455" s="1"/>
  <c r="M454"/>
  <c r="N454" s="1"/>
  <c r="M432"/>
  <c r="M452"/>
  <c r="N452" s="1"/>
  <c r="M451"/>
  <c r="N451" s="1"/>
  <c r="M450"/>
  <c r="N450" s="1"/>
  <c r="M449"/>
  <c r="N449" s="1"/>
  <c r="M448"/>
  <c r="N448" s="1"/>
  <c r="M447"/>
  <c r="N447" s="1"/>
  <c r="M446"/>
  <c r="N446" s="1"/>
  <c r="M445"/>
  <c r="N445" s="1"/>
  <c r="M444"/>
  <c r="N444" s="1"/>
  <c r="M443"/>
  <c r="N443" s="1"/>
  <c r="M441"/>
  <c r="N441" s="1"/>
  <c r="M440"/>
  <c r="N440" s="1"/>
  <c r="M439"/>
  <c r="N439" s="1"/>
  <c r="M438"/>
  <c r="N438" s="1"/>
  <c r="M437"/>
  <c r="N437" s="1"/>
  <c r="M436"/>
  <c r="N436" s="1"/>
  <c r="M435"/>
  <c r="N435" s="1"/>
  <c r="M434"/>
  <c r="N434" s="1"/>
  <c r="M433"/>
  <c r="N433" s="1"/>
  <c r="N432"/>
  <c r="M430"/>
  <c r="N430" s="1"/>
  <c r="M429"/>
  <c r="N429" s="1"/>
  <c r="M428"/>
  <c r="N428" s="1"/>
  <c r="M427"/>
  <c r="N427" s="1"/>
  <c r="M426"/>
  <c r="N426" s="1"/>
  <c r="M425"/>
  <c r="N425" s="1"/>
  <c r="M424"/>
  <c r="N424" s="1"/>
  <c r="M423"/>
  <c r="N423" s="1"/>
  <c r="M422"/>
  <c r="N422" s="1"/>
  <c r="M421"/>
  <c r="N421" s="1"/>
  <c r="M419"/>
  <c r="N419" s="1"/>
  <c r="M418"/>
  <c r="N418" s="1"/>
  <c r="M417"/>
  <c r="N417" s="1"/>
  <c r="M416"/>
  <c r="N416" s="1"/>
  <c r="M415"/>
  <c r="N415" s="1"/>
  <c r="M414"/>
  <c r="N414" s="1"/>
  <c r="M413"/>
  <c r="N413" s="1"/>
  <c r="M412"/>
  <c r="N412" s="1"/>
  <c r="M411"/>
  <c r="N411" s="1"/>
  <c r="M410"/>
  <c r="N410" s="1"/>
  <c r="M408"/>
  <c r="N408" s="1"/>
  <c r="M407"/>
  <c r="N407" s="1"/>
  <c r="M406"/>
  <c r="N406" s="1"/>
  <c r="M405"/>
  <c r="N405" s="1"/>
  <c r="M404"/>
  <c r="N404" s="1"/>
  <c r="M403"/>
  <c r="N403" s="1"/>
  <c r="M402"/>
  <c r="N402" s="1"/>
  <c r="M401"/>
  <c r="N401" s="1"/>
  <c r="M400"/>
  <c r="N400" s="1"/>
  <c r="M399"/>
  <c r="N399" s="1"/>
  <c r="M397"/>
  <c r="N397" s="1"/>
  <c r="M396"/>
  <c r="N396" s="1"/>
  <c r="M395"/>
  <c r="N395" s="1"/>
  <c r="M394"/>
  <c r="N394" s="1"/>
  <c r="M393"/>
  <c r="N393" s="1"/>
  <c r="M392"/>
  <c r="N392" s="1"/>
  <c r="M391"/>
  <c r="N391" s="1"/>
  <c r="M390"/>
  <c r="N390" s="1"/>
  <c r="M389"/>
  <c r="N389" s="1"/>
  <c r="M388"/>
  <c r="N388" s="1"/>
  <c r="M386"/>
  <c r="N386" s="1"/>
  <c r="M385"/>
  <c r="N385" s="1"/>
  <c r="M384"/>
  <c r="N384" s="1"/>
  <c r="M383"/>
  <c r="N383" s="1"/>
  <c r="M382"/>
  <c r="N382" s="1"/>
  <c r="M381"/>
  <c r="N381" s="1"/>
  <c r="M380"/>
  <c r="N380" s="1"/>
  <c r="M379"/>
  <c r="N379" s="1"/>
  <c r="M378"/>
  <c r="N378" s="1"/>
  <c r="M377"/>
  <c r="N377" s="1"/>
  <c r="M375"/>
  <c r="N375" s="1"/>
  <c r="M374"/>
  <c r="N374" s="1"/>
  <c r="M373"/>
  <c r="N373" s="1"/>
  <c r="M372"/>
  <c r="N372" s="1"/>
  <c r="M371"/>
  <c r="N371" s="1"/>
  <c r="M370"/>
  <c r="N370" s="1"/>
  <c r="M369"/>
  <c r="N369" s="1"/>
  <c r="M368"/>
  <c r="N368" s="1"/>
  <c r="M367"/>
  <c r="N367" s="1"/>
  <c r="M366"/>
  <c r="N366" s="1"/>
  <c r="M364"/>
  <c r="N364" s="1"/>
  <c r="M363"/>
  <c r="N363" s="1"/>
  <c r="M362"/>
  <c r="N362" s="1"/>
  <c r="M361"/>
  <c r="N361" s="1"/>
  <c r="M360"/>
  <c r="N360" s="1"/>
  <c r="M359"/>
  <c r="N359" s="1"/>
  <c r="M358"/>
  <c r="N358" s="1"/>
  <c r="M357"/>
  <c r="N357" s="1"/>
  <c r="M356"/>
  <c r="N356" s="1"/>
  <c r="M355"/>
  <c r="N355" s="1"/>
  <c r="M353"/>
  <c r="N353" s="1"/>
  <c r="M352"/>
  <c r="N352" s="1"/>
  <c r="M351"/>
  <c r="N351" s="1"/>
  <c r="M350"/>
  <c r="N350" s="1"/>
  <c r="M349"/>
  <c r="N349" s="1"/>
  <c r="M348"/>
  <c r="N348" s="1"/>
  <c r="M347"/>
  <c r="N347" s="1"/>
  <c r="M346"/>
  <c r="N346" s="1"/>
  <c r="M345"/>
  <c r="N345" s="1"/>
  <c r="M344"/>
  <c r="N344" s="1"/>
  <c r="M342"/>
  <c r="N342" s="1"/>
  <c r="M341"/>
  <c r="N341" s="1"/>
  <c r="M340"/>
  <c r="N340" s="1"/>
  <c r="M339"/>
  <c r="N339" s="1"/>
  <c r="M338"/>
  <c r="N338" s="1"/>
  <c r="M337"/>
  <c r="N337" s="1"/>
  <c r="M336"/>
  <c r="N336" s="1"/>
  <c r="M335"/>
  <c r="N335" s="1"/>
  <c r="M334"/>
  <c r="N334" s="1"/>
  <c r="M333"/>
  <c r="N333" s="1"/>
  <c r="M331"/>
  <c r="N331" s="1"/>
  <c r="M330"/>
  <c r="N330" s="1"/>
  <c r="M329"/>
  <c r="N329" s="1"/>
  <c r="M328"/>
  <c r="N328" s="1"/>
  <c r="M327"/>
  <c r="N327" s="1"/>
  <c r="M326"/>
  <c r="N326" s="1"/>
  <c r="M325"/>
  <c r="N325" s="1"/>
  <c r="M324"/>
  <c r="N324" s="1"/>
  <c r="M323"/>
  <c r="N323" s="1"/>
  <c r="M322"/>
  <c r="N322" s="1"/>
  <c r="M320"/>
  <c r="N320" s="1"/>
  <c r="M319"/>
  <c r="N319" s="1"/>
  <c r="M318"/>
  <c r="N318" s="1"/>
  <c r="M317"/>
  <c r="N317" s="1"/>
  <c r="M316"/>
  <c r="N316" s="1"/>
  <c r="M315"/>
  <c r="N315" s="1"/>
  <c r="M314"/>
  <c r="N314" s="1"/>
  <c r="M313"/>
  <c r="N313" s="1"/>
  <c r="M312"/>
  <c r="N312" s="1"/>
  <c r="M311"/>
  <c r="N311" s="1"/>
  <c r="M309"/>
  <c r="N309" s="1"/>
  <c r="M308"/>
  <c r="N308" s="1"/>
  <c r="M307"/>
  <c r="N307" s="1"/>
  <c r="M306"/>
  <c r="N306" s="1"/>
  <c r="M305"/>
  <c r="N305" s="1"/>
  <c r="M304"/>
  <c r="N304" s="1"/>
  <c r="M303"/>
  <c r="N303" s="1"/>
  <c r="M302"/>
  <c r="N302" s="1"/>
  <c r="M301"/>
  <c r="N301" s="1"/>
  <c r="M300"/>
  <c r="N300" s="1"/>
  <c r="M298"/>
  <c r="N298" s="1"/>
  <c r="M297"/>
  <c r="N297" s="1"/>
  <c r="M296"/>
  <c r="N296" s="1"/>
  <c r="M295"/>
  <c r="N295" s="1"/>
  <c r="M294"/>
  <c r="N294" s="1"/>
  <c r="M293"/>
  <c r="N293" s="1"/>
  <c r="M292"/>
  <c r="N292" s="1"/>
  <c r="M291"/>
  <c r="N291" s="1"/>
  <c r="M290"/>
  <c r="N290" s="1"/>
  <c r="M289"/>
  <c r="N289" s="1"/>
  <c r="M287"/>
  <c r="N287" s="1"/>
  <c r="M286"/>
  <c r="N286" s="1"/>
  <c r="M285"/>
  <c r="N285" s="1"/>
  <c r="M284"/>
  <c r="N284" s="1"/>
  <c r="M283"/>
  <c r="N283" s="1"/>
  <c r="M282"/>
  <c r="N282" s="1"/>
  <c r="M281"/>
  <c r="N281" s="1"/>
  <c r="M280"/>
  <c r="N280" s="1"/>
  <c r="M279"/>
  <c r="N279" s="1"/>
  <c r="M278"/>
  <c r="N278" s="1"/>
  <c r="M276"/>
  <c r="N276" s="1"/>
  <c r="M275"/>
  <c r="N275" s="1"/>
  <c r="M274"/>
  <c r="N274" s="1"/>
  <c r="M273"/>
  <c r="N273" s="1"/>
  <c r="M272"/>
  <c r="N272" s="1"/>
  <c r="M271"/>
  <c r="N271" s="1"/>
  <c r="M270"/>
  <c r="N270" s="1"/>
  <c r="M269"/>
  <c r="N269" s="1"/>
  <c r="M268"/>
  <c r="N268" s="1"/>
  <c r="M267"/>
  <c r="N267" s="1"/>
  <c r="M265"/>
  <c r="N265" s="1"/>
  <c r="M264"/>
  <c r="N264" s="1"/>
  <c r="M263"/>
  <c r="N263" s="1"/>
  <c r="M262"/>
  <c r="N262" s="1"/>
  <c r="M261"/>
  <c r="N261" s="1"/>
  <c r="M260"/>
  <c r="N260" s="1"/>
  <c r="M259"/>
  <c r="N259" s="1"/>
  <c r="M258"/>
  <c r="N258" s="1"/>
  <c r="M257"/>
  <c r="N257" s="1"/>
  <c r="M256"/>
  <c r="N256" s="1"/>
  <c r="M254"/>
  <c r="N254" s="1"/>
  <c r="M253"/>
  <c r="N253" s="1"/>
  <c r="M252"/>
  <c r="N252" s="1"/>
  <c r="M251"/>
  <c r="N251" s="1"/>
  <c r="M250"/>
  <c r="N250" s="1"/>
  <c r="M249"/>
  <c r="N249" s="1"/>
  <c r="M248"/>
  <c r="N248" s="1"/>
  <c r="M247"/>
  <c r="N247" s="1"/>
  <c r="M246"/>
  <c r="N246" s="1"/>
  <c r="M245"/>
  <c r="N245" s="1"/>
  <c r="M243"/>
  <c r="N243" s="1"/>
  <c r="M242"/>
  <c r="N242" s="1"/>
  <c r="M241"/>
  <c r="N241" s="1"/>
  <c r="M240"/>
  <c r="N240" s="1"/>
  <c r="M239"/>
  <c r="N239" s="1"/>
  <c r="M238"/>
  <c r="N238" s="1"/>
  <c r="M237"/>
  <c r="N237" s="1"/>
  <c r="M236"/>
  <c r="N236" s="1"/>
  <c r="M235"/>
  <c r="N235" s="1"/>
  <c r="M234"/>
  <c r="N234" s="1"/>
  <c r="M232"/>
  <c r="N232" s="1"/>
  <c r="M231"/>
  <c r="N231" s="1"/>
  <c r="M230"/>
  <c r="N230" s="1"/>
  <c r="M229"/>
  <c r="N229" s="1"/>
  <c r="M228"/>
  <c r="N228" s="1"/>
  <c r="M227"/>
  <c r="N227" s="1"/>
  <c r="M226"/>
  <c r="N226" s="1"/>
  <c r="M225"/>
  <c r="N225" s="1"/>
  <c r="M224"/>
  <c r="N224" s="1"/>
  <c r="M223"/>
  <c r="N223" s="1"/>
  <c r="M221"/>
  <c r="N221" s="1"/>
  <c r="M220"/>
  <c r="N220" s="1"/>
  <c r="M219"/>
  <c r="N219" s="1"/>
  <c r="M218"/>
  <c r="N218" s="1"/>
  <c r="M217"/>
  <c r="N217" s="1"/>
  <c r="M216"/>
  <c r="N216" s="1"/>
  <c r="M215"/>
  <c r="N215" s="1"/>
  <c r="M214"/>
  <c r="N214" s="1"/>
  <c r="M213"/>
  <c r="N213" s="1"/>
  <c r="M212"/>
  <c r="N212" s="1"/>
  <c r="M210"/>
  <c r="N210" s="1"/>
  <c r="M209"/>
  <c r="N209" s="1"/>
  <c r="M208"/>
  <c r="N208" s="1"/>
  <c r="M207"/>
  <c r="N207" s="1"/>
  <c r="M206"/>
  <c r="N206" s="1"/>
  <c r="M205"/>
  <c r="N205" s="1"/>
  <c r="M204"/>
  <c r="N204" s="1"/>
  <c r="M203"/>
  <c r="N203" s="1"/>
  <c r="M202"/>
  <c r="N202" s="1"/>
  <c r="M201"/>
  <c r="N201" s="1"/>
  <c r="M199"/>
  <c r="N199" s="1"/>
  <c r="M198"/>
  <c r="N198" s="1"/>
  <c r="M197"/>
  <c r="N197" s="1"/>
  <c r="M196"/>
  <c r="N196" s="1"/>
  <c r="M195"/>
  <c r="N195" s="1"/>
  <c r="M194"/>
  <c r="N194" s="1"/>
  <c r="M193"/>
  <c r="N193" s="1"/>
  <c r="M192"/>
  <c r="N192" s="1"/>
  <c r="M191"/>
  <c r="N191" s="1"/>
  <c r="M190"/>
  <c r="N190" s="1"/>
  <c r="M188"/>
  <c r="N188" s="1"/>
  <c r="M187"/>
  <c r="N187" s="1"/>
  <c r="M186"/>
  <c r="N186" s="1"/>
  <c r="M185"/>
  <c r="N185" s="1"/>
  <c r="M184"/>
  <c r="N184" s="1"/>
  <c r="M183"/>
  <c r="N183" s="1"/>
  <c r="M182"/>
  <c r="N182" s="1"/>
  <c r="M181"/>
  <c r="N181" s="1"/>
  <c r="M180"/>
  <c r="N180" s="1"/>
  <c r="M179"/>
  <c r="N179" s="1"/>
  <c r="M177"/>
  <c r="N177" s="1"/>
  <c r="M176"/>
  <c r="N176" s="1"/>
  <c r="M175"/>
  <c r="N175" s="1"/>
  <c r="M174"/>
  <c r="N174" s="1"/>
  <c r="M173"/>
  <c r="N173" s="1"/>
  <c r="M172"/>
  <c r="N172" s="1"/>
  <c r="M171"/>
  <c r="N171" s="1"/>
  <c r="M170"/>
  <c r="N170" s="1"/>
  <c r="M169"/>
  <c r="N169" s="1"/>
  <c r="M168"/>
  <c r="N168" s="1"/>
  <c r="M166"/>
  <c r="N166" s="1"/>
  <c r="M165"/>
  <c r="N165" s="1"/>
  <c r="M164"/>
  <c r="N164" s="1"/>
  <c r="M163"/>
  <c r="N163" s="1"/>
  <c r="M162"/>
  <c r="N162" s="1"/>
  <c r="M161"/>
  <c r="N161" s="1"/>
  <c r="M160"/>
  <c r="N160" s="1"/>
  <c r="M159"/>
  <c r="N159" s="1"/>
  <c r="M158"/>
  <c r="N158" s="1"/>
  <c r="M157"/>
  <c r="N157" s="1"/>
  <c r="M155"/>
  <c r="N155" s="1"/>
  <c r="M154"/>
  <c r="N154" s="1"/>
  <c r="M153"/>
  <c r="N153" s="1"/>
  <c r="M152"/>
  <c r="N152" s="1"/>
  <c r="M151"/>
  <c r="N151" s="1"/>
  <c r="M150"/>
  <c r="N150" s="1"/>
  <c r="M149"/>
  <c r="N149" s="1"/>
  <c r="M148"/>
  <c r="N148" s="1"/>
  <c r="M147"/>
  <c r="N147" s="1"/>
  <c r="M146"/>
  <c r="N146" s="1"/>
  <c r="M144"/>
  <c r="N144" s="1"/>
  <c r="M143"/>
  <c r="N143" s="1"/>
  <c r="M142"/>
  <c r="N142" s="1"/>
  <c r="M141"/>
  <c r="N141" s="1"/>
  <c r="M140"/>
  <c r="N140" s="1"/>
  <c r="M139"/>
  <c r="N139" s="1"/>
  <c r="M138"/>
  <c r="N138" s="1"/>
  <c r="M137"/>
  <c r="N137" s="1"/>
  <c r="M136"/>
  <c r="N136" s="1"/>
  <c r="M135"/>
  <c r="N135" s="1"/>
  <c r="M133"/>
  <c r="N133" s="1"/>
  <c r="M132"/>
  <c r="N132" s="1"/>
  <c r="M131"/>
  <c r="N131" s="1"/>
  <c r="M130"/>
  <c r="N130" s="1"/>
  <c r="M129"/>
  <c r="N129" s="1"/>
  <c r="M128"/>
  <c r="N128" s="1"/>
  <c r="M127"/>
  <c r="N127" s="1"/>
  <c r="M126"/>
  <c r="N126" s="1"/>
  <c r="M125"/>
  <c r="N125" s="1"/>
  <c r="M124"/>
  <c r="N124" s="1"/>
  <c r="M122"/>
  <c r="N122" s="1"/>
  <c r="M121"/>
  <c r="N121" s="1"/>
  <c r="M120"/>
  <c r="N120" s="1"/>
  <c r="M119"/>
  <c r="N119" s="1"/>
  <c r="M118"/>
  <c r="N118" s="1"/>
  <c r="M117"/>
  <c r="N117" s="1"/>
  <c r="M116"/>
  <c r="N116" s="1"/>
  <c r="M115"/>
  <c r="N115" s="1"/>
  <c r="M114"/>
  <c r="N114" s="1"/>
  <c r="M113"/>
  <c r="N113" s="1"/>
  <c r="M111"/>
  <c r="N111" s="1"/>
  <c r="M110"/>
  <c r="N110" s="1"/>
  <c r="M109"/>
  <c r="N109" s="1"/>
  <c r="M108"/>
  <c r="N108" s="1"/>
  <c r="M107"/>
  <c r="N107" s="1"/>
  <c r="M106"/>
  <c r="N106" s="1"/>
  <c r="M105"/>
  <c r="N105" s="1"/>
  <c r="M104"/>
  <c r="N104" s="1"/>
  <c r="M103"/>
  <c r="N103" s="1"/>
  <c r="M102"/>
  <c r="N102" s="1"/>
  <c r="M100"/>
  <c r="N100" s="1"/>
  <c r="M99"/>
  <c r="N99" s="1"/>
  <c r="M98"/>
  <c r="N98" s="1"/>
  <c r="M97"/>
  <c r="N97" s="1"/>
  <c r="M96"/>
  <c r="N96" s="1"/>
  <c r="M95"/>
  <c r="N95" s="1"/>
  <c r="M94"/>
  <c r="N94" s="1"/>
  <c r="M93"/>
  <c r="N93" s="1"/>
  <c r="M92"/>
  <c r="N92" s="1"/>
  <c r="M91"/>
  <c r="N91" s="1"/>
  <c r="M89"/>
  <c r="N89" s="1"/>
  <c r="M88"/>
  <c r="N88" s="1"/>
  <c r="M87"/>
  <c r="N87" s="1"/>
  <c r="M86"/>
  <c r="N86" s="1"/>
  <c r="M85"/>
  <c r="N85" s="1"/>
  <c r="M84"/>
  <c r="N84" s="1"/>
  <c r="M83"/>
  <c r="N83" s="1"/>
  <c r="M82"/>
  <c r="N82" s="1"/>
  <c r="M81"/>
  <c r="N81" s="1"/>
  <c r="M80"/>
  <c r="N80" s="1"/>
  <c r="M78"/>
  <c r="N78" s="1"/>
  <c r="M77"/>
  <c r="N77" s="1"/>
  <c r="M76"/>
  <c r="N76" s="1"/>
  <c r="M75"/>
  <c r="N75" s="1"/>
  <c r="M74"/>
  <c r="N74" s="1"/>
  <c r="M73"/>
  <c r="N73" s="1"/>
  <c r="M72"/>
  <c r="N72" s="1"/>
  <c r="M71"/>
  <c r="N71" s="1"/>
  <c r="M70"/>
  <c r="N70" s="1"/>
  <c r="M69"/>
  <c r="N69" s="1"/>
  <c r="M67"/>
  <c r="N67" s="1"/>
  <c r="M66"/>
  <c r="N66" s="1"/>
  <c r="M65"/>
  <c r="N65" s="1"/>
  <c r="M64"/>
  <c r="N64" s="1"/>
  <c r="M63"/>
  <c r="N63" s="1"/>
  <c r="M62"/>
  <c r="N62" s="1"/>
  <c r="M61"/>
  <c r="N61" s="1"/>
  <c r="M60"/>
  <c r="N60" s="1"/>
  <c r="M59"/>
  <c r="N59" s="1"/>
  <c r="M58"/>
  <c r="N58" s="1"/>
  <c r="M56"/>
  <c r="N56" s="1"/>
  <c r="M55"/>
  <c r="N55" s="1"/>
  <c r="M54"/>
  <c r="N54" s="1"/>
  <c r="M53"/>
  <c r="N53" s="1"/>
  <c r="M52"/>
  <c r="N52" s="1"/>
  <c r="M51"/>
  <c r="N51" s="1"/>
  <c r="M50"/>
  <c r="N50" s="1"/>
  <c r="M49"/>
  <c r="N49" s="1"/>
  <c r="M48"/>
  <c r="N48" s="1"/>
  <c r="M47"/>
  <c r="N47" s="1"/>
  <c r="M45"/>
  <c r="N45" s="1"/>
  <c r="M44"/>
  <c r="N44" s="1"/>
  <c r="M43"/>
  <c r="N43" s="1"/>
  <c r="M42"/>
  <c r="N42" s="1"/>
  <c r="M41"/>
  <c r="N41" s="1"/>
  <c r="M40"/>
  <c r="N40" s="1"/>
  <c r="M39"/>
  <c r="N39" s="1"/>
  <c r="M38"/>
  <c r="N38" s="1"/>
  <c r="M37"/>
  <c r="N37" s="1"/>
  <c r="M36"/>
  <c r="N36" s="1"/>
  <c r="M34"/>
  <c r="N34" s="1"/>
  <c r="M33"/>
  <c r="N33" s="1"/>
  <c r="M32"/>
  <c r="N32" s="1"/>
  <c r="M31"/>
  <c r="N31" s="1"/>
  <c r="M30"/>
  <c r="N30" s="1"/>
  <c r="M29"/>
  <c r="N29" s="1"/>
  <c r="M28"/>
  <c r="N28" s="1"/>
  <c r="M27"/>
  <c r="N27" s="1"/>
  <c r="M26"/>
  <c r="N26" s="1"/>
  <c r="M25"/>
  <c r="N25" s="1"/>
  <c r="M14"/>
  <c r="M23"/>
  <c r="N23" s="1"/>
  <c r="M22"/>
  <c r="N22" s="1"/>
  <c r="M21"/>
  <c r="N21" s="1"/>
  <c r="M20"/>
  <c r="N20" s="1"/>
  <c r="M19"/>
  <c r="N19" s="1"/>
  <c r="M18"/>
  <c r="N18" s="1"/>
  <c r="M17"/>
  <c r="N17" s="1"/>
  <c r="M16"/>
  <c r="N16" s="1"/>
  <c r="M15"/>
  <c r="N15" s="1"/>
  <c r="N14"/>
  <c r="M4"/>
  <c r="N4" s="1"/>
  <c r="M5"/>
  <c r="N5" s="1"/>
  <c r="M6"/>
  <c r="N6" s="1"/>
  <c r="M7"/>
  <c r="N7" s="1"/>
  <c r="M8"/>
  <c r="N8" s="1"/>
  <c r="M9"/>
  <c r="N9" s="1"/>
  <c r="M10"/>
  <c r="N10" s="1"/>
  <c r="M11"/>
  <c r="N11" s="1"/>
  <c r="M12"/>
  <c r="N12" s="1"/>
  <c r="M3"/>
  <c r="N3" s="1"/>
  <c r="O452"/>
  <c r="O453" s="1"/>
  <c r="AI32" i="34" l="1"/>
  <c r="AS32"/>
  <c r="J34"/>
  <c r="K34" s="1"/>
  <c r="S34"/>
  <c r="T34" s="1"/>
  <c r="AA34"/>
  <c r="AB34" s="1"/>
  <c r="AI34"/>
  <c r="AJ34" s="1"/>
  <c r="BC34"/>
  <c r="BD34" s="1"/>
  <c r="AI35"/>
  <c r="AJ35" s="1"/>
  <c r="BC35"/>
  <c r="BD35" s="1"/>
  <c r="AI36"/>
  <c r="AJ36" s="1"/>
  <c r="BC36"/>
  <c r="BD36" s="1"/>
  <c r="AI39"/>
  <c r="AJ39" s="1"/>
  <c r="BC39"/>
  <c r="BD39" s="1"/>
  <c r="BC40"/>
  <c r="BD40" s="1"/>
  <c r="AI41"/>
  <c r="AJ41" s="1"/>
  <c r="BC41"/>
  <c r="BD41" s="1"/>
  <c r="AI42"/>
  <c r="AJ42" s="1"/>
  <c r="BC42"/>
  <c r="BD42" s="1"/>
  <c r="AI43"/>
  <c r="AJ43" s="1"/>
  <c r="BL43"/>
  <c r="BM43" s="1"/>
  <c r="BU43"/>
  <c r="BV43" s="1"/>
  <c r="J44"/>
  <c r="K44" s="1"/>
  <c r="S44"/>
  <c r="T44" s="1"/>
  <c r="AA44"/>
  <c r="AB44" s="1"/>
  <c r="AS44"/>
  <c r="AT44" s="1"/>
  <c r="BL44"/>
  <c r="BM44" s="1"/>
  <c r="BU44"/>
  <c r="BV44" s="1"/>
  <c r="AS10"/>
  <c r="AT10" s="1"/>
  <c r="BU10"/>
  <c r="BV10" s="1"/>
  <c r="J11"/>
  <c r="K11" s="1"/>
  <c r="S11"/>
  <c r="T11" s="1"/>
  <c r="AA11"/>
  <c r="AB11" s="1"/>
  <c r="AS11"/>
  <c r="AT11" s="1"/>
  <c r="BL11"/>
  <c r="BM11" s="1"/>
  <c r="BU11"/>
  <c r="BV11" s="1"/>
  <c r="J12"/>
  <c r="K12" s="1"/>
  <c r="S12"/>
  <c r="T12" s="1"/>
  <c r="AA12"/>
  <c r="AB12" s="1"/>
  <c r="AS12"/>
  <c r="AT12" s="1"/>
  <c r="BL12"/>
  <c r="BM12" s="1"/>
  <c r="BU12"/>
  <c r="BV12" s="1"/>
  <c r="J13"/>
  <c r="K13" s="1"/>
  <c r="S13"/>
  <c r="T13" s="1"/>
  <c r="AA13"/>
  <c r="AB13" s="1"/>
  <c r="AS13"/>
  <c r="AT13" s="1"/>
  <c r="BL13"/>
  <c r="BM13" s="1"/>
  <c r="BU13"/>
  <c r="BV13" s="1"/>
  <c r="J14"/>
  <c r="K14" s="1"/>
  <c r="S14"/>
  <c r="T14" s="1"/>
  <c r="AA14"/>
  <c r="AB14" s="1"/>
  <c r="BL14"/>
  <c r="BM14" s="1"/>
  <c r="J15"/>
  <c r="K15" s="1"/>
  <c r="S15"/>
  <c r="T15" s="1"/>
  <c r="AA15"/>
  <c r="AB15" s="1"/>
  <c r="AS15"/>
  <c r="AT15" s="1"/>
  <c r="BL15"/>
  <c r="BM15" s="1"/>
  <c r="BU15"/>
  <c r="BV15" s="1"/>
  <c r="J16"/>
  <c r="K16" s="1"/>
  <c r="S16"/>
  <c r="T16" s="1"/>
  <c r="AA16"/>
  <c r="AB16" s="1"/>
  <c r="AS16"/>
  <c r="AT16" s="1"/>
  <c r="BL16"/>
  <c r="BM16" s="1"/>
  <c r="BU16"/>
  <c r="BV16" s="1"/>
  <c r="J17"/>
  <c r="K17" s="1"/>
  <c r="S17"/>
  <c r="T17" s="1"/>
  <c r="AA17"/>
  <c r="AB17" s="1"/>
  <c r="AS17"/>
  <c r="AT17" s="1"/>
  <c r="BL17"/>
  <c r="BM17" s="1"/>
  <c r="BU17"/>
  <c r="BV17" s="1"/>
  <c r="J18"/>
  <c r="K18" s="1"/>
  <c r="S18"/>
  <c r="T18" s="1"/>
  <c r="AA18"/>
  <c r="AB18" s="1"/>
  <c r="AS18"/>
  <c r="AT18" s="1"/>
  <c r="BL18"/>
  <c r="BM18" s="1"/>
  <c r="BU18"/>
  <c r="BV18" s="1"/>
  <c r="J19"/>
  <c r="K19" s="1"/>
  <c r="S19"/>
  <c r="T19" s="1"/>
  <c r="AA19"/>
  <c r="AB19" s="1"/>
  <c r="AS19"/>
  <c r="AT19" s="1"/>
  <c r="BL19"/>
  <c r="BM19" s="1"/>
  <c r="BU19"/>
  <c r="BV19" s="1"/>
  <c r="J20"/>
  <c r="K20" s="1"/>
  <c r="S20"/>
  <c r="T20" s="1"/>
  <c r="AA20"/>
  <c r="AB20" s="1"/>
  <c r="AI20"/>
  <c r="AJ20" s="1"/>
  <c r="AS20"/>
  <c r="AT20" s="1"/>
  <c r="BL20"/>
  <c r="BM20" s="1"/>
  <c r="BU20"/>
  <c r="BV20" s="1"/>
  <c r="J21"/>
  <c r="K21" s="1"/>
  <c r="S21"/>
  <c r="T21" s="1"/>
  <c r="AA21"/>
  <c r="AB21" s="1"/>
  <c r="AS21"/>
  <c r="AT21" s="1"/>
  <c r="BC21"/>
  <c r="BD21" s="1"/>
  <c r="BL21"/>
  <c r="BM21" s="1"/>
  <c r="BU21"/>
  <c r="BV21" s="1"/>
  <c r="J22"/>
  <c r="K22" s="1"/>
  <c r="S22"/>
  <c r="T22" s="1"/>
  <c r="AA22"/>
  <c r="AB22" s="1"/>
  <c r="AI22"/>
  <c r="AJ22" s="1"/>
  <c r="AS22"/>
  <c r="AT22" s="1"/>
  <c r="BC22"/>
  <c r="BD22" s="1"/>
  <c r="BL22"/>
  <c r="BM22" s="1"/>
  <c r="BU22"/>
  <c r="BV22" s="1"/>
  <c r="J23"/>
  <c r="K23" s="1"/>
  <c r="S23"/>
  <c r="T23" s="1"/>
  <c r="AA23"/>
  <c r="AB23" s="1"/>
  <c r="AI23"/>
  <c r="AJ23" s="1"/>
  <c r="AS23"/>
  <c r="AT23" s="1"/>
  <c r="BC23"/>
  <c r="BD23" s="1"/>
  <c r="BL23"/>
  <c r="BM23" s="1"/>
  <c r="BU23"/>
  <c r="BV23" s="1"/>
  <c r="J24"/>
  <c r="K24" s="1"/>
  <c r="S24"/>
  <c r="T24" s="1"/>
  <c r="AA24"/>
  <c r="AB24" s="1"/>
  <c r="AI24"/>
  <c r="AJ24" s="1"/>
  <c r="AS24"/>
  <c r="AT24" s="1"/>
  <c r="BC24"/>
  <c r="BD24" s="1"/>
  <c r="BL24"/>
  <c r="BM24" s="1"/>
  <c r="BU24"/>
  <c r="BV24" s="1"/>
  <c r="J25"/>
  <c r="K25" s="1"/>
  <c r="S25"/>
  <c r="T25" s="1"/>
  <c r="AA25"/>
  <c r="AB25" s="1"/>
  <c r="AI25"/>
  <c r="AJ25" s="1"/>
  <c r="AS25"/>
  <c r="AT25" s="1"/>
  <c r="AL47"/>
  <c r="BC25"/>
  <c r="BD25" s="1"/>
  <c r="BL25"/>
  <c r="BM25" s="1"/>
  <c r="BU25"/>
  <c r="BV25" s="1"/>
  <c r="J32"/>
  <c r="AS46"/>
  <c r="AT46" s="1"/>
  <c r="BC32"/>
  <c r="BL34"/>
  <c r="BM34" s="1"/>
  <c r="J35"/>
  <c r="K35" s="1"/>
  <c r="S35"/>
  <c r="T35" s="1"/>
  <c r="AA35"/>
  <c r="AB35" s="1"/>
  <c r="AS35"/>
  <c r="AT35" s="1"/>
  <c r="BL35"/>
  <c r="BM35" s="1"/>
  <c r="BU35"/>
  <c r="BV35" s="1"/>
  <c r="J36"/>
  <c r="K36" s="1"/>
  <c r="S36"/>
  <c r="T36" s="1"/>
  <c r="AA36"/>
  <c r="AB36" s="1"/>
  <c r="AS36"/>
  <c r="AT36" s="1"/>
  <c r="BL36"/>
  <c r="BM36" s="1"/>
  <c r="BU36"/>
  <c r="BV36" s="1"/>
  <c r="J37"/>
  <c r="K37" s="1"/>
  <c r="J38"/>
  <c r="K38" s="1"/>
  <c r="J39"/>
  <c r="K39" s="1"/>
  <c r="S39"/>
  <c r="T39" s="1"/>
  <c r="AA39"/>
  <c r="AB39" s="1"/>
  <c r="AS39"/>
  <c r="AT39" s="1"/>
  <c r="BL39"/>
  <c r="BM39" s="1"/>
  <c r="BU39"/>
  <c r="BV39" s="1"/>
  <c r="J40"/>
  <c r="K40" s="1"/>
  <c r="S40"/>
  <c r="T40" s="1"/>
  <c r="AA40"/>
  <c r="AB40" s="1"/>
  <c r="AI40"/>
  <c r="AJ40" s="1"/>
  <c r="AS40"/>
  <c r="AT40" s="1"/>
  <c r="BL40"/>
  <c r="BM40" s="1"/>
  <c r="BU40"/>
  <c r="BV40" s="1"/>
  <c r="J41"/>
  <c r="K41" s="1"/>
  <c r="S41"/>
  <c r="T41" s="1"/>
  <c r="AA41"/>
  <c r="AB41" s="1"/>
  <c r="AS41"/>
  <c r="AT41" s="1"/>
  <c r="BL41"/>
  <c r="BM41" s="1"/>
  <c r="BU41"/>
  <c r="BV41" s="1"/>
  <c r="J42"/>
  <c r="K42" s="1"/>
  <c r="S42"/>
  <c r="T42" s="1"/>
  <c r="AA42"/>
  <c r="AB42" s="1"/>
  <c r="AS42"/>
  <c r="AT42" s="1"/>
  <c r="BL42"/>
  <c r="BM42" s="1"/>
  <c r="BU42"/>
  <c r="BV42" s="1"/>
  <c r="J43"/>
  <c r="K43" s="1"/>
  <c r="S43"/>
  <c r="T43" s="1"/>
  <c r="AA43"/>
  <c r="AB43" s="1"/>
  <c r="AS43"/>
  <c r="AT43" s="1"/>
  <c r="AI44"/>
  <c r="AJ44" s="1"/>
  <c r="BC44"/>
  <c r="BD44" s="1"/>
  <c r="E47"/>
  <c r="G47"/>
  <c r="I47"/>
  <c r="BI47"/>
  <c r="BC10"/>
  <c r="BD10" s="1"/>
  <c r="AI11"/>
  <c r="AJ11" s="1"/>
  <c r="BC11"/>
  <c r="BD11" s="1"/>
  <c r="AI12"/>
  <c r="AJ12" s="1"/>
  <c r="BC12"/>
  <c r="BD12" s="1"/>
  <c r="AI13"/>
  <c r="AJ13" s="1"/>
  <c r="BC13"/>
  <c r="BD13" s="1"/>
  <c r="AI14"/>
  <c r="AJ14" s="1"/>
  <c r="BC14"/>
  <c r="BD14" s="1"/>
  <c r="AI15"/>
  <c r="AJ15" s="1"/>
  <c r="BC15"/>
  <c r="BD15" s="1"/>
  <c r="AI16"/>
  <c r="AJ16" s="1"/>
  <c r="BC16"/>
  <c r="BD16" s="1"/>
  <c r="AI17"/>
  <c r="AJ17" s="1"/>
  <c r="BC17"/>
  <c r="BD17" s="1"/>
  <c r="AI18"/>
  <c r="AJ18" s="1"/>
  <c r="BC18"/>
  <c r="BD18" s="1"/>
  <c r="AI19"/>
  <c r="AJ19" s="1"/>
  <c r="BC19"/>
  <c r="BD19" s="1"/>
  <c r="BC20"/>
  <c r="BD20" s="1"/>
  <c r="AI21"/>
  <c r="AJ21" s="1"/>
  <c r="J45"/>
  <c r="K45" s="1"/>
  <c r="D47"/>
  <c r="F47"/>
  <c r="H47"/>
  <c r="S46"/>
  <c r="J10"/>
  <c r="S10"/>
  <c r="AI10"/>
  <c r="BL10"/>
  <c r="AL26"/>
  <c r="AW26"/>
  <c r="AY26"/>
  <c r="BA26"/>
  <c r="BO26"/>
  <c r="BQ26"/>
  <c r="BS26"/>
  <c r="BU14"/>
  <c r="BL46"/>
  <c r="AA10"/>
  <c r="AS14"/>
  <c r="AT14" s="1"/>
  <c r="AV26"/>
  <c r="AX26"/>
  <c r="AZ26"/>
  <c r="BB26"/>
  <c r="BP26"/>
  <c r="BR26"/>
  <c r="BT26"/>
  <c r="BU46"/>
  <c r="BV46" s="1"/>
  <c r="BC43"/>
  <c r="BD43" s="1"/>
  <c r="S32"/>
  <c r="AA32"/>
  <c r="BL32"/>
  <c r="AS34"/>
  <c r="N37"/>
  <c r="P37"/>
  <c r="R37"/>
  <c r="W37"/>
  <c r="Y37"/>
  <c r="AD37"/>
  <c r="AF37"/>
  <c r="AH37"/>
  <c r="AM37"/>
  <c r="AO37"/>
  <c r="AQ37"/>
  <c r="AV37"/>
  <c r="AX37"/>
  <c r="AZ37"/>
  <c r="BB37"/>
  <c r="BG37"/>
  <c r="BK37"/>
  <c r="BP37"/>
  <c r="BR37"/>
  <c r="BT37"/>
  <c r="N38"/>
  <c r="N47" s="1"/>
  <c r="P38"/>
  <c r="P47" s="1"/>
  <c r="R38"/>
  <c r="R47" s="1"/>
  <c r="W38"/>
  <c r="W47" s="1"/>
  <c r="Y38"/>
  <c r="AD38"/>
  <c r="AF38"/>
  <c r="AF47" s="1"/>
  <c r="AH38"/>
  <c r="AH47" s="1"/>
  <c r="AM38"/>
  <c r="AO38"/>
  <c r="AQ38"/>
  <c r="AV38"/>
  <c r="AX38"/>
  <c r="AZ38"/>
  <c r="BB38"/>
  <c r="BG38"/>
  <c r="BG47" s="1"/>
  <c r="BK38"/>
  <c r="BK47" s="1"/>
  <c r="BP38"/>
  <c r="BR38"/>
  <c r="BT38"/>
  <c r="N45"/>
  <c r="P45"/>
  <c r="R45"/>
  <c r="W45"/>
  <c r="Y45"/>
  <c r="AD45"/>
  <c r="AF45"/>
  <c r="AH45"/>
  <c r="AM45"/>
  <c r="AO45"/>
  <c r="AQ45"/>
  <c r="AV45"/>
  <c r="AX45"/>
  <c r="AZ45"/>
  <c r="BB45"/>
  <c r="BG45"/>
  <c r="BK45"/>
  <c r="BP45"/>
  <c r="BR45"/>
  <c r="BT45"/>
  <c r="Y46"/>
  <c r="Y47" s="1"/>
  <c r="AD46"/>
  <c r="AV46"/>
  <c r="BC46" s="1"/>
  <c r="BD46" s="1"/>
  <c r="AV47"/>
  <c r="BU32"/>
  <c r="BU34"/>
  <c r="M37"/>
  <c r="O37"/>
  <c r="Q37"/>
  <c r="V37"/>
  <c r="X37"/>
  <c r="Z37"/>
  <c r="AE37"/>
  <c r="AG37"/>
  <c r="AN37"/>
  <c r="AP37"/>
  <c r="AR37"/>
  <c r="AW37"/>
  <c r="AY37"/>
  <c r="BA37"/>
  <c r="BF37"/>
  <c r="BH37"/>
  <c r="BJ37"/>
  <c r="BO37"/>
  <c r="BQ37"/>
  <c r="BS37"/>
  <c r="M38"/>
  <c r="O38"/>
  <c r="O47" s="1"/>
  <c r="Q38"/>
  <c r="Q47" s="1"/>
  <c r="V38"/>
  <c r="V47" s="1"/>
  <c r="X38"/>
  <c r="X47" s="1"/>
  <c r="Z38"/>
  <c r="Z47" s="1"/>
  <c r="AE38"/>
  <c r="AE47" s="1"/>
  <c r="AG38"/>
  <c r="AG47" s="1"/>
  <c r="AN38"/>
  <c r="AP38"/>
  <c r="AR38"/>
  <c r="AW38"/>
  <c r="AY38"/>
  <c r="BA38"/>
  <c r="BF38"/>
  <c r="BH38"/>
  <c r="BH47" s="1"/>
  <c r="BJ38"/>
  <c r="BJ47" s="1"/>
  <c r="BO38"/>
  <c r="BQ38"/>
  <c r="BS38"/>
  <c r="M45"/>
  <c r="O45"/>
  <c r="Q45"/>
  <c r="V45"/>
  <c r="X45"/>
  <c r="Z45"/>
  <c r="AE45"/>
  <c r="AG45"/>
  <c r="AN45"/>
  <c r="AP45"/>
  <c r="AR45"/>
  <c r="AW45"/>
  <c r="AY45"/>
  <c r="BA45"/>
  <c r="BF45"/>
  <c r="BH45"/>
  <c r="BJ45"/>
  <c r="BO45"/>
  <c r="BQ45"/>
  <c r="BS45"/>
  <c r="J46"/>
  <c r="BC26" l="1"/>
  <c r="BD26"/>
  <c r="BQ47"/>
  <c r="AR47"/>
  <c r="AS45"/>
  <c r="AT45" s="1"/>
  <c r="AQ47"/>
  <c r="AY47"/>
  <c r="AN47"/>
  <c r="AS38"/>
  <c r="AT38" s="1"/>
  <c r="BR47"/>
  <c r="BB47"/>
  <c r="AX47"/>
  <c r="AS37"/>
  <c r="AT37" s="1"/>
  <c r="BS47"/>
  <c r="BO47"/>
  <c r="BA47"/>
  <c r="AW47"/>
  <c r="AP47"/>
  <c r="BT47"/>
  <c r="BP47"/>
  <c r="AZ47"/>
  <c r="AO47"/>
  <c r="J47"/>
  <c r="K46"/>
  <c r="K47" s="1"/>
  <c r="BM46"/>
  <c r="AI26"/>
  <c r="AJ10"/>
  <c r="AJ26" s="1"/>
  <c r="J26"/>
  <c r="K10"/>
  <c r="K26" s="1"/>
  <c r="BL45"/>
  <c r="BM45" s="1"/>
  <c r="S45"/>
  <c r="T45" s="1"/>
  <c r="BL38"/>
  <c r="BM38" s="1"/>
  <c r="S38"/>
  <c r="T38" s="1"/>
  <c r="BL37"/>
  <c r="BM37" s="1"/>
  <c r="S37"/>
  <c r="T37" s="1"/>
  <c r="M47"/>
  <c r="AS26"/>
  <c r="BV34"/>
  <c r="AI46"/>
  <c r="AD47"/>
  <c r="AT34"/>
  <c r="AT47" s="1"/>
  <c r="AA26"/>
  <c r="AB10"/>
  <c r="AB26" s="1"/>
  <c r="BU26"/>
  <c r="BV14"/>
  <c r="BV26" s="1"/>
  <c r="BL26"/>
  <c r="BM10"/>
  <c r="BM26" s="1"/>
  <c r="S26"/>
  <c r="T10"/>
  <c r="T26" s="1"/>
  <c r="T46"/>
  <c r="BU45"/>
  <c r="BV45" s="1"/>
  <c r="AA45"/>
  <c r="AB45" s="1"/>
  <c r="BU38"/>
  <c r="BV38" s="1"/>
  <c r="AA38"/>
  <c r="AB38" s="1"/>
  <c r="BU37"/>
  <c r="BV37" s="1"/>
  <c r="AA37"/>
  <c r="AB37" s="1"/>
  <c r="BC45"/>
  <c r="BD45" s="1"/>
  <c r="AI45"/>
  <c r="AJ45" s="1"/>
  <c r="BC38"/>
  <c r="BD38" s="1"/>
  <c r="AI38"/>
  <c r="AJ38" s="1"/>
  <c r="BC37"/>
  <c r="AI37"/>
  <c r="AJ37" s="1"/>
  <c r="AM47"/>
  <c r="BF47"/>
  <c r="AA46"/>
  <c r="AT26"/>
  <c r="S47" l="1"/>
  <c r="T47"/>
  <c r="AS47"/>
  <c r="BM47"/>
  <c r="BV47"/>
  <c r="BL47"/>
  <c r="AB46"/>
  <c r="AB47" s="1"/>
  <c r="AA47"/>
  <c r="BD37"/>
  <c r="BD47" s="1"/>
  <c r="BC47"/>
  <c r="AI47"/>
  <c r="AJ46"/>
  <c r="AJ47" s="1"/>
  <c r="BU47"/>
</calcChain>
</file>

<file path=xl/comments1.xml><?xml version="1.0" encoding="utf-8"?>
<comments xmlns="http://schemas.openxmlformats.org/spreadsheetml/2006/main">
  <authors>
    <author>Mark Pickens</author>
  </authors>
  <commentList>
    <comment ref="C1" authorId="0">
      <text>
        <r>
          <rPr>
            <b/>
            <sz val="9"/>
            <color indexed="81"/>
            <rFont val="Tahoma"/>
            <family val="2"/>
          </rPr>
          <t>Mark Pickens:</t>
        </r>
        <r>
          <rPr>
            <sz val="9"/>
            <color indexed="81"/>
            <rFont val="Tahoma"/>
            <family val="2"/>
          </rPr>
          <t xml:space="preserve">
Sources: Gross mobile subs from Wireless Intelligence. CGAP analysis for discounted subscriptions and penetration
www.wirelessintelligence.com</t>
        </r>
      </text>
    </comment>
    <comment ref="E1" authorId="0">
      <text>
        <r>
          <rPr>
            <b/>
            <sz val="9"/>
            <color indexed="81"/>
            <rFont val="Tahoma"/>
            <family val="2"/>
          </rPr>
          <t>Mark Pickens:</t>
        </r>
        <r>
          <rPr>
            <sz val="9"/>
            <color indexed="81"/>
            <rFont val="Tahoma"/>
            <family val="2"/>
          </rPr>
          <t xml:space="preserve">
Source: Financial Access 2010. CGAP, Washington, DC.
www.cgap.org/p/site/c/template.rc/1.9.47743/ </t>
        </r>
      </text>
    </comment>
    <comment ref="K1" authorId="0">
      <text>
        <r>
          <rPr>
            <b/>
            <sz val="9"/>
            <color indexed="81"/>
            <rFont val="Tahoma"/>
            <family val="2"/>
          </rPr>
          <t>Mark Pickens:</t>
        </r>
        <r>
          <rPr>
            <sz val="9"/>
            <color indexed="81"/>
            <rFont val="Tahoma"/>
            <family val="2"/>
          </rPr>
          <t xml:space="preserve">
Source: World Bank World Development Indicators
data.worldbank.org/indicator </t>
        </r>
      </text>
    </comment>
    <comment ref="G23" authorId="0">
      <text>
        <r>
          <rPr>
            <b/>
            <sz val="9"/>
            <color indexed="81"/>
            <rFont val="Tahoma"/>
            <family val="2"/>
          </rPr>
          <t>Mark Pickens:</t>
        </r>
        <r>
          <rPr>
            <sz val="9"/>
            <color indexed="81"/>
            <rFont val="Tahoma"/>
            <family val="2"/>
          </rPr>
          <t xml:space="preserve">
… = data unavailable
</t>
        </r>
      </text>
    </comment>
  </commentList>
</comments>
</file>

<file path=xl/comments2.xml><?xml version="1.0" encoding="utf-8"?>
<comments xmlns="http://schemas.openxmlformats.org/spreadsheetml/2006/main">
  <authors>
    <author>Mark Pickens</author>
  </authors>
  <commentList>
    <comment ref="K11" authorId="0">
      <text>
        <r>
          <rPr>
            <b/>
            <sz val="9"/>
            <color indexed="81"/>
            <rFont val="Tahoma"/>
            <family val="2"/>
          </rPr>
          <t>Mark Pickens:</t>
        </r>
        <r>
          <rPr>
            <sz val="9"/>
            <color indexed="81"/>
            <rFont val="Tahoma"/>
            <family val="2"/>
          </rPr>
          <t xml:space="preserve">
Latest available active loans reported to The Microfinance Information Exchange (The MIX) www.mixmarket.org </t>
        </r>
      </text>
    </comment>
    <comment ref="I15" authorId="0">
      <text>
        <r>
          <rPr>
            <b/>
            <sz val="9"/>
            <color indexed="81"/>
            <rFont val="Tahoma"/>
            <family val="2"/>
          </rPr>
          <t>Mark Pickens:</t>
        </r>
        <r>
          <rPr>
            <sz val="9"/>
            <color indexed="81"/>
            <rFont val="Tahoma"/>
            <family val="2"/>
          </rPr>
          <t xml:space="preserve">
This data from 2008. More recent data from 2009 indicates 50% of M-PESA users previously had no access to a formal financial service (Suri and Jack, 2010). If the % of M-PESA users who are active has remained unchange, then an updated number of active, previously unbanked M-PESA users is 4.59 million among the 13.1 million total registered clients. </t>
        </r>
      </text>
    </comment>
    <comment ref="E25" authorId="0">
      <text>
        <r>
          <rPr>
            <b/>
            <sz val="9"/>
            <color indexed="81"/>
            <rFont val="Tahoma"/>
            <family val="2"/>
          </rPr>
          <t>Mark Pickens:</t>
        </r>
        <r>
          <rPr>
            <sz val="9"/>
            <color indexed="81"/>
            <rFont val="Tahoma"/>
            <family val="2"/>
          </rPr>
          <t xml:space="preserve">
Most recent registered customer figure from Safaricom: 13.1 mil.
http://www.safaricom.co.ke/fileadmin/M-PESA/Documents/M-PESA_Statistics-Dec2010.pdf </t>
        </r>
      </text>
    </comment>
  </commentList>
</comments>
</file>

<file path=xl/comments3.xml><?xml version="1.0" encoding="utf-8"?>
<comments xmlns="http://schemas.openxmlformats.org/spreadsheetml/2006/main">
  <authors>
    <author>Mark Pickens</author>
  </authors>
  <commentList>
    <comment ref="B50" authorId="0">
      <text>
        <r>
          <rPr>
            <b/>
            <sz val="9"/>
            <color indexed="81"/>
            <rFont val="Tahoma"/>
            <family val="2"/>
          </rPr>
          <t>Mark Pickens:</t>
        </r>
        <r>
          <rPr>
            <sz val="9"/>
            <color indexed="81"/>
            <rFont val="Tahoma"/>
            <family val="2"/>
          </rPr>
          <t xml:space="preserve">
The deposit amount of $68.6 is derived from average deposit amounts reportd to CGAP by Bradesco (Banco Postal), EKO, M-PESA Kenya, MTN South Africa and Smart Money). </t>
        </r>
      </text>
    </comment>
  </commentList>
</comments>
</file>

<file path=xl/comments4.xml><?xml version="1.0" encoding="utf-8"?>
<comments xmlns="http://schemas.openxmlformats.org/spreadsheetml/2006/main">
  <authors>
    <author>Mark Pickens</author>
  </authors>
  <commentList>
    <comment ref="A11" authorId="0">
      <text>
        <r>
          <rPr>
            <b/>
            <sz val="9"/>
            <color indexed="81"/>
            <rFont val="Tahoma"/>
            <family val="2"/>
          </rPr>
          <t>Mark Pickens:</t>
        </r>
        <r>
          <rPr>
            <sz val="9"/>
            <color indexed="81"/>
            <rFont val="Tahoma"/>
            <family val="2"/>
          </rPr>
          <t xml:space="preserve">
Data from CGAP field research interviewing 500 agents and agent network managers in Brazil, India and Kenya between Nov. 2009 and May 2010, with a focus on smaller merchants or post offices which comprise the bulk of agents in these service networks.</t>
        </r>
      </text>
    </comment>
  </commentList>
</comments>
</file>

<file path=xl/sharedStrings.xml><?xml version="1.0" encoding="utf-8"?>
<sst xmlns="http://schemas.openxmlformats.org/spreadsheetml/2006/main" count="7613" uniqueCount="619">
  <si>
    <t>Middle East</t>
  </si>
  <si>
    <t>Afghanistan</t>
  </si>
  <si>
    <t>Albania</t>
  </si>
  <si>
    <t>Africa</t>
  </si>
  <si>
    <t>Algeria</t>
  </si>
  <si>
    <t>Asia Pacific</t>
  </si>
  <si>
    <t>Angola</t>
  </si>
  <si>
    <t>Americas</t>
  </si>
  <si>
    <t>Argentina</t>
  </si>
  <si>
    <t>Armenia</t>
  </si>
  <si>
    <t>Australia</t>
  </si>
  <si>
    <t>Austria</t>
  </si>
  <si>
    <t>Azerbaijan</t>
  </si>
  <si>
    <t>Bahrain</t>
  </si>
  <si>
    <t>Bangladesh</t>
  </si>
  <si>
    <t>Barbados</t>
  </si>
  <si>
    <t>Belarus</t>
  </si>
  <si>
    <t>Belgium</t>
  </si>
  <si>
    <t>Belize</t>
  </si>
  <si>
    <t>Benin</t>
  </si>
  <si>
    <t>Bhutan</t>
  </si>
  <si>
    <t>Bolivia</t>
  </si>
  <si>
    <t>Botswana</t>
  </si>
  <si>
    <t>Brazil</t>
  </si>
  <si>
    <t>Bulgaria</t>
  </si>
  <si>
    <t>Burkina Faso</t>
  </si>
  <si>
    <t>Burundi</t>
  </si>
  <si>
    <t>Cambodia</t>
  </si>
  <si>
    <t>Cameroon</t>
  </si>
  <si>
    <t>Canada</t>
  </si>
  <si>
    <t>Cape Verde</t>
  </si>
  <si>
    <t>Central African Republic</t>
  </si>
  <si>
    <t>Chad</t>
  </si>
  <si>
    <t>Chile</t>
  </si>
  <si>
    <t>China</t>
  </si>
  <si>
    <t>Colombia</t>
  </si>
  <si>
    <t>Comoros</t>
  </si>
  <si>
    <t>Costa Rica</t>
  </si>
  <si>
    <t>Cote d'Ivoire</t>
  </si>
  <si>
    <t>Croatia</t>
  </si>
  <si>
    <t>Cyprus</t>
  </si>
  <si>
    <t>Czech Republic</t>
  </si>
  <si>
    <t>Denmark</t>
  </si>
  <si>
    <t>Djibouti</t>
  </si>
  <si>
    <t>Dominican Republic</t>
  </si>
  <si>
    <t>Ecuador</t>
  </si>
  <si>
    <t>Egypt</t>
  </si>
  <si>
    <t>El Salvador</t>
  </si>
  <si>
    <t>Equatorial Guinea</t>
  </si>
  <si>
    <t>Eritrea</t>
  </si>
  <si>
    <t>Estonia</t>
  </si>
  <si>
    <t>Ethiopia</t>
  </si>
  <si>
    <t>Fiji</t>
  </si>
  <si>
    <t>Finland</t>
  </si>
  <si>
    <t>France</t>
  </si>
  <si>
    <t>Gabon</t>
  </si>
  <si>
    <t>Gambia</t>
  </si>
  <si>
    <t>Georgia</t>
  </si>
  <si>
    <t>Germany</t>
  </si>
  <si>
    <t>Ghana</t>
  </si>
  <si>
    <t>Greece</t>
  </si>
  <si>
    <t>Guatemala</t>
  </si>
  <si>
    <t>Guinea</t>
  </si>
  <si>
    <t>Guinea-Bissau</t>
  </si>
  <si>
    <t>Guyana</t>
  </si>
  <si>
    <t>Haiti</t>
  </si>
  <si>
    <t>Honduras</t>
  </si>
  <si>
    <t>Hungary</t>
  </si>
  <si>
    <t>Iceland</t>
  </si>
  <si>
    <t>India</t>
  </si>
  <si>
    <t>Indonesia</t>
  </si>
  <si>
    <t>Iran</t>
  </si>
  <si>
    <t>Iraq</t>
  </si>
  <si>
    <t>Ireland</t>
  </si>
  <si>
    <t>Israel</t>
  </si>
  <si>
    <t>Italy</t>
  </si>
  <si>
    <t>Jamaica</t>
  </si>
  <si>
    <t>Japan</t>
  </si>
  <si>
    <t>Jordan</t>
  </si>
  <si>
    <t>Kazakhstan</t>
  </si>
  <si>
    <t>Kenya</t>
  </si>
  <si>
    <t>Kosovo</t>
  </si>
  <si>
    <t>Kuwait</t>
  </si>
  <si>
    <t>Kyrgyzstan</t>
  </si>
  <si>
    <t>Latvia</t>
  </si>
  <si>
    <t>Lebanon</t>
  </si>
  <si>
    <t>Lesotho</t>
  </si>
  <si>
    <t>Liberia</t>
  </si>
  <si>
    <t>Libya</t>
  </si>
  <si>
    <t>Lithuania</t>
  </si>
  <si>
    <t>Luxembourg</t>
  </si>
  <si>
    <t>Macedonia</t>
  </si>
  <si>
    <t>Madagascar</t>
  </si>
  <si>
    <t>Malawi</t>
  </si>
  <si>
    <t>Malaysia</t>
  </si>
  <si>
    <t>Maldives</t>
  </si>
  <si>
    <t>Mali</t>
  </si>
  <si>
    <t>Malta</t>
  </si>
  <si>
    <t>Mauritania</t>
  </si>
  <si>
    <t>Mauritius</t>
  </si>
  <si>
    <t>Mexico</t>
  </si>
  <si>
    <t>Moldova</t>
  </si>
  <si>
    <t>Mongolia</t>
  </si>
  <si>
    <t>Montenegro</t>
  </si>
  <si>
    <t>Morocco</t>
  </si>
  <si>
    <t>Mozambique</t>
  </si>
  <si>
    <t>Namibia</t>
  </si>
  <si>
    <t>Nepal</t>
  </si>
  <si>
    <t>Netherlands</t>
  </si>
  <si>
    <t>New Zealand</t>
  </si>
  <si>
    <t>Nicaragua</t>
  </si>
  <si>
    <t>Niger</t>
  </si>
  <si>
    <t>Nigeria</t>
  </si>
  <si>
    <t>Norway</t>
  </si>
  <si>
    <t>Oman</t>
  </si>
  <si>
    <t>Pakistan</t>
  </si>
  <si>
    <t>Panama</t>
  </si>
  <si>
    <t>Papua New Guinea</t>
  </si>
  <si>
    <t>Paraguay</t>
  </si>
  <si>
    <t>Peru</t>
  </si>
  <si>
    <t>Philippines</t>
  </si>
  <si>
    <t>Poland</t>
  </si>
  <si>
    <t>Portugal</t>
  </si>
  <si>
    <t>Romania</t>
  </si>
  <si>
    <t>Rwanda</t>
  </si>
  <si>
    <t>Samoa</t>
  </si>
  <si>
    <t>Sao Tomé and Principe</t>
  </si>
  <si>
    <t>Senegal</t>
  </si>
  <si>
    <t>Serbia</t>
  </si>
  <si>
    <t>Sierra Leone</t>
  </si>
  <si>
    <t>Singapore</t>
  </si>
  <si>
    <t>Slovakia</t>
  </si>
  <si>
    <t>Slovenia</t>
  </si>
  <si>
    <t>Solomon Islands</t>
  </si>
  <si>
    <t>Somalia</t>
  </si>
  <si>
    <t>South Africa</t>
  </si>
  <si>
    <t>Spain</t>
  </si>
  <si>
    <t>Sri Lanka</t>
  </si>
  <si>
    <t>Sudan</t>
  </si>
  <si>
    <t>Suriname</t>
  </si>
  <si>
    <t>Swaziland</t>
  </si>
  <si>
    <t>Sweden</t>
  </si>
  <si>
    <t>Switzerland</t>
  </si>
  <si>
    <t>Syria</t>
  </si>
  <si>
    <t>Tajikistan</t>
  </si>
  <si>
    <t>Tanzania</t>
  </si>
  <si>
    <t>Thailand</t>
  </si>
  <si>
    <t>Timor-Leste</t>
  </si>
  <si>
    <t>Togo</t>
  </si>
  <si>
    <t>Tonga</t>
  </si>
  <si>
    <t>Trinidad and Tobago</t>
  </si>
  <si>
    <t>Tunisia</t>
  </si>
  <si>
    <t>Turkey</t>
  </si>
  <si>
    <t>Turkmenistan</t>
  </si>
  <si>
    <t>Uganda</t>
  </si>
  <si>
    <t>Ukraine</t>
  </si>
  <si>
    <t>Uruguay</t>
  </si>
  <si>
    <t>Uzbekistan</t>
  </si>
  <si>
    <t>Vanuatu</t>
  </si>
  <si>
    <t>Venezuela</t>
  </si>
  <si>
    <t>Vietnam</t>
  </si>
  <si>
    <t>Yemen</t>
  </si>
  <si>
    <t>Zambia</t>
  </si>
  <si>
    <t>Zimbabwe</t>
  </si>
  <si>
    <t>Country</t>
  </si>
  <si>
    <t>Bosnia</t>
  </si>
  <si>
    <t>Brunei</t>
  </si>
  <si>
    <t>DRC</t>
  </si>
  <si>
    <t>Russia</t>
  </si>
  <si>
    <t xml:space="preserve">UK </t>
  </si>
  <si>
    <t>USA</t>
  </si>
  <si>
    <t>UAE</t>
  </si>
  <si>
    <t xml:space="preserve"> </t>
  </si>
  <si>
    <t>Mobile penetration</t>
  </si>
  <si>
    <t>Congo, Dem. Rep. of</t>
  </si>
  <si>
    <t>Korea, Rep. of</t>
  </si>
  <si>
    <t>Region</t>
  </si>
  <si>
    <t>Low-income</t>
  </si>
  <si>
    <t>High-income</t>
  </si>
  <si>
    <t>Year</t>
  </si>
  <si>
    <t>Branchless Banking Database</t>
  </si>
  <si>
    <t>Population</t>
  </si>
  <si>
    <t>Income (GNI per capita, US$)</t>
  </si>
  <si>
    <t>Low- or High-income</t>
  </si>
  <si>
    <t xml:space="preserve">                   www.cgap.org</t>
  </si>
  <si>
    <t>Deposit accounts per 100 adults</t>
  </si>
  <si>
    <t>Loan accounts per 100 adults</t>
  </si>
  <si>
    <t>Branches per 100,000 adults</t>
  </si>
  <si>
    <t>POS terminals per 100,000 adults</t>
  </si>
  <si>
    <t>ATMs per 100,000 adults</t>
  </si>
  <si>
    <t>South Asia</t>
  </si>
  <si>
    <t>Eastern Europe and Central Asia</t>
  </si>
  <si>
    <t>Middle East and North Africa</t>
  </si>
  <si>
    <t>Sub-Saharan Africa</t>
  </si>
  <si>
    <t>Latin America and Caribbean</t>
  </si>
  <si>
    <t>Wireless Intelligence</t>
  </si>
  <si>
    <t xml:space="preserve">www.wirelessintelligence.com </t>
  </si>
  <si>
    <t>data.worldbank.org/indicator</t>
  </si>
  <si>
    <t>www.cgap.org/p/site/c/financialindicators/</t>
  </si>
  <si>
    <t>World Development Indicators</t>
  </si>
  <si>
    <t>www.cgap.org/p/site/c/tech/</t>
  </si>
  <si>
    <t>BANKING SERVICES</t>
  </si>
  <si>
    <t>POPULATION AND INCOME</t>
  </si>
  <si>
    <t>East Asia and Pacific</t>
  </si>
  <si>
    <t>Western Europe</t>
  </si>
  <si>
    <t>North America</t>
  </si>
  <si>
    <t xml:space="preserve">MOBILE </t>
  </si>
  <si>
    <t>…</t>
  </si>
  <si>
    <t>Bank branches located in urban areas</t>
  </si>
  <si>
    <t>% living in rural areas</t>
  </si>
  <si>
    <t>Congo, Rep. of</t>
  </si>
  <si>
    <t>Lao P.D.R</t>
  </si>
  <si>
    <t>Rural population</t>
  </si>
  <si>
    <t>Urban population</t>
  </si>
  <si>
    <t xml:space="preserve">CGAP is an independent policy and research center dedicated to advancing financial access for the world's poor. It is supported by over 30 development agencies and private foundations who share a common mission to alleviate poverty. Housed at the World Bank, CGAP provides market intelligence, promotes standards, develops innovative solutions and offers advisory services to governments, microfinance providers, donors, and investors. </t>
  </si>
  <si>
    <t xml:space="preserve">The Technology Program at CGAP works to expand financial services for the poor using mobile phones and other technologies and is co-funded by the Bill &amp; Melinda Gates Foundation, CGAP, and the UK Department for International Development (DFID). </t>
  </si>
  <si>
    <t>Contents:</t>
  </si>
  <si>
    <t xml:space="preserve">Active unbanked clients of 8 BB services (Banco Postal, FINO, GCash, M-PESA (KY &amp; TZ), Smart Money, WING, WIZZIT) </t>
  </si>
  <si>
    <t>Agent daily transactions, revenue, expenses, profits in 5 BB services (Banco do Brasil, Banco Postal, Eko, FINO, M-PESA)</t>
  </si>
  <si>
    <t>Number of recipients and US$ value of benefits in 48 social transfer schemes</t>
  </si>
  <si>
    <t>CGAP Technology Program</t>
  </si>
  <si>
    <t>Financial Access 2010</t>
  </si>
  <si>
    <t>Notes:</t>
  </si>
  <si>
    <t>COUNTRY</t>
  </si>
  <si>
    <t>YEAR</t>
  </si>
  <si>
    <t>Program</t>
  </si>
  <si>
    <t>Recipients</t>
  </si>
  <si>
    <t>Minimum Annual Benefit (USD)</t>
  </si>
  <si>
    <t>Conditional</t>
  </si>
  <si>
    <t>Launch</t>
  </si>
  <si>
    <t>Minimum Annual Disbursement (USD)</t>
  </si>
  <si>
    <t>Frequency of Payment</t>
  </si>
  <si>
    <t>Payment Channel</t>
  </si>
  <si>
    <t>Programa Familias</t>
  </si>
  <si>
    <t>Y</t>
  </si>
  <si>
    <t>Monthly</t>
  </si>
  <si>
    <t>Direct deposit to electronic benefit  card accessible at ATMs of Banco de la Nacion</t>
  </si>
  <si>
    <t>N</t>
  </si>
  <si>
    <t>Jefes y Jefas de Hogar</t>
  </si>
  <si>
    <t>Female Secondary School Assistance Program</t>
  </si>
  <si>
    <t>2x / year</t>
  </si>
  <si>
    <t>Direct deposit to beneficiary’s bank account</t>
  </si>
  <si>
    <t>Primary Education Stipend Program</t>
  </si>
  <si>
    <t>Quarterly</t>
  </si>
  <si>
    <t>Reaching Out-of-School Children</t>
  </si>
  <si>
    <t>100 Day Employment program</t>
  </si>
  <si>
    <t>Cash at government offices</t>
  </si>
  <si>
    <t>Juancito Pinto</t>
  </si>
  <si>
    <t>Annually</t>
  </si>
  <si>
    <t>Army hands out cash payments at schools</t>
  </si>
  <si>
    <t>OVC</t>
  </si>
  <si>
    <t>Cash at village committee against HIV/AIDS</t>
  </si>
  <si>
    <t>Bolsa Familia</t>
  </si>
  <si>
    <t>Direct deposit to electronic benefit card accessible at agents or ATMs of Caixa Economica</t>
  </si>
  <si>
    <t>Cambodia Education Sector Support Project</t>
  </si>
  <si>
    <t>3x / year</t>
  </si>
  <si>
    <t>Cash at school ceremonies</t>
  </si>
  <si>
    <t>Japan Fund for Poverty Reduction Girls Scholarship</t>
  </si>
  <si>
    <t>Chile Solidario</t>
  </si>
  <si>
    <t>Cash at National Social Security Institute service centers or payment points</t>
  </si>
  <si>
    <t>Subsidio Unitario Familiar</t>
  </si>
  <si>
    <t>Minimum Livelihood Guarantee Scheme</t>
  </si>
  <si>
    <t>Direct deposit to bank account, or over the counter at bank, credit  union, post office</t>
  </si>
  <si>
    <t>Familias en Accion</t>
  </si>
  <si>
    <t>Bi-monthly</t>
  </si>
  <si>
    <t>Cash at branches, mobile branches and direct deposit onto electronic benefit cards issued by Ban Agrario</t>
  </si>
  <si>
    <t>Social Security (Cajas de Compensación Familiar)</t>
  </si>
  <si>
    <t>Direct deposit to electronic benefit cards, and in cash at branches</t>
  </si>
  <si>
    <t>Old age pension (Prospera)</t>
  </si>
  <si>
    <t>Subsidio Condicionado a la Asistencia Escolar–Bogotá</t>
  </si>
  <si>
    <t>Direct deposit to bank account</t>
  </si>
  <si>
    <t>Demobilization (DDR) scheme</t>
  </si>
  <si>
    <t>Direct deposit to mobile wallet accessible at agents and payment locations</t>
  </si>
  <si>
    <t>Solidaridad</t>
  </si>
  <si>
    <t>Direct deposit to electronic benefit cards usable at certain stores for approved purchases</t>
  </si>
  <si>
    <t>Bono de Desarrollo Humano</t>
  </si>
  <si>
    <t>Cash at branches of Banred or the National Agricultural Bank</t>
  </si>
  <si>
    <t>Red Solidaria</t>
  </si>
  <si>
    <t>Cash at payment posts managed by a commercial bank</t>
  </si>
  <si>
    <t>Mi Familia Progresa</t>
  </si>
  <si>
    <t>Cash at BanRural bank branches</t>
  </si>
  <si>
    <t>Chemen Lavi Miyo</t>
  </si>
  <si>
    <t>Once</t>
  </si>
  <si>
    <t>Asset transfer</t>
  </si>
  <si>
    <t>Programa de Asignación Familiar</t>
  </si>
  <si>
    <t>Vouchers cashed at branch offices of BANHCAFE</t>
  </si>
  <si>
    <t>Keluarga Harapan</t>
  </si>
  <si>
    <t>Cash at post office</t>
  </si>
  <si>
    <t>NREGS</t>
  </si>
  <si>
    <t>Direct deposit to account accessible at agent, or in cash at post office, bank or official</t>
  </si>
  <si>
    <t>Program of Advancement through Health and Education</t>
  </si>
  <si>
    <t>Checks disbursed through post offices; electronic debit cards</t>
  </si>
  <si>
    <t>Hunger Safety Net</t>
  </si>
  <si>
    <t>Direct deposit to Equity Bank saving account accessible at ATMs and POS-equipped agents</t>
  </si>
  <si>
    <t>Cash Transfers for OVCs</t>
  </si>
  <si>
    <t>Cash at district treasury or post offices</t>
  </si>
  <si>
    <t>Dowa Emergency Cash Transfer</t>
  </si>
  <si>
    <t>Direct deposit to OIBM account accessible at mobile branch</t>
  </si>
  <si>
    <t>Jóvenes con Oportunidades</t>
  </si>
  <si>
    <t>Direct deposit to BANSEFI savings account</t>
  </si>
  <si>
    <t>Oportunidades</t>
  </si>
  <si>
    <t>Cash at payment points and direct deposit to beneficiary’s BANSEFI savings account</t>
  </si>
  <si>
    <t>Care of the Poor</t>
  </si>
  <si>
    <t>Cash at MFIs and community banks</t>
  </si>
  <si>
    <t>Benazir Income Support Program</t>
  </si>
  <si>
    <t>Via post office, pilot with NADRA smartcards</t>
  </si>
  <si>
    <t>Child Support Program</t>
  </si>
  <si>
    <t>Punjab Education Sector Reform Program / Punjab Female School Stipend Program</t>
  </si>
  <si>
    <t>Postal money order</t>
  </si>
  <si>
    <t>Red de Oportunidades</t>
  </si>
  <si>
    <t>Cash at post offices and commercial banks</t>
  </si>
  <si>
    <t>Tekoporã/PROPAIS II</t>
  </si>
  <si>
    <t>Cash at mobile cashier</t>
  </si>
  <si>
    <t>Juntos</t>
  </si>
  <si>
    <t>Direct deposit to bank account at Banco de la Nacion</t>
  </si>
  <si>
    <t>PCA</t>
  </si>
  <si>
    <t>Direct deposit into recipient account at rural caja</t>
  </si>
  <si>
    <t>Pantawid Pamilyang Pilipino Program</t>
  </si>
  <si>
    <t>Cash at Land Bank of the Philippines</t>
  </si>
  <si>
    <t>Child Support Grant</t>
  </si>
  <si>
    <t>Direct deposit to accounts with Net1 and Absa, or in cash</t>
  </si>
  <si>
    <t>Old Age Grant</t>
  </si>
  <si>
    <t>Disability Grant</t>
  </si>
  <si>
    <t>STC Emergency Transfer Program</t>
  </si>
  <si>
    <t>Direct deposit to Standard Bank accounts accessible at POS at Swazi Post and Standard Bank ATMs.</t>
  </si>
  <si>
    <t>Social Risk Mitigation Project</t>
  </si>
  <si>
    <t>Cash at banks and, in locales with no branches, post offices</t>
  </si>
  <si>
    <t>Basic Education Development Project</t>
  </si>
  <si>
    <t>Cash at parent meetings in school</t>
  </si>
  <si>
    <t>Social Cash Transfer Scheme</t>
  </si>
  <si>
    <t xml:space="preserve">Cash at payment points  </t>
  </si>
  <si>
    <r>
      <rPr>
        <b/>
        <sz val="10"/>
        <rFont val="Arial"/>
        <family val="2"/>
      </rPr>
      <t>Notes:</t>
    </r>
    <r>
      <rPr>
        <sz val="10"/>
        <rFont val="Arial"/>
        <family val="2"/>
      </rPr>
      <t xml:space="preserve"> This list is not exhaustive. Existing social transfer schemes are growing and new programs are being launched. Data were gathered from a range of sources: (i) Fiszbein and Schady (2009) (a primary source for data on many CCT programs in the list); (ii) interviews conducted by CGAP consultant Beatriz Marulanda with banks and government ministries in Colombia; (iii) CGAP staff interviews with Ministry of Social Development (Argentina), Ministry of Social Development (Brazil), Concern International and OIBM (Malawi); (iv) Bankable Frontier Associates (2008); (v) Chen, Ravallion, and Wang (2008); (vi) Devereux and Jere (2008); (vii) Langhan, Mackay, and Kilfoil (2008); (viii) Ministry of Rural Development (2009); (ix) Pearson and Kilfoil (2007); (x) SASSA (2008); (xi) Trivelli (2008); and (xii) Zimmerman and Moury (2009). Minimum annual benefit was calculated for a single child per recipient household and, where applicable, other minimum criteria. Note that some of these programs were short term and have concluded.</t>
    </r>
  </si>
  <si>
    <t>http://www.cgap.org/p/site/c/template.rc/1.9.41174/</t>
  </si>
  <si>
    <t xml:space="preserve"> http://data.worldbank.org/indicator </t>
  </si>
  <si>
    <t xml:space="preserve">http://www.cgap.org/p/site/c/template.rc/1.9.47743/ </t>
  </si>
  <si>
    <t>Sources:</t>
  </si>
  <si>
    <t>Source: Pickens, Mark, David Porteous, and Sarah Rotman. 2009. “Banking the Poor via G2P Payments.” Focus Note 58. Washington, DC.: CGAP.</t>
  </si>
  <si>
    <t>Transaction Amounts:</t>
    <phoneticPr fontId="34" type="noConversion"/>
  </si>
  <si>
    <t>Average Deposit Amount:</t>
    <phoneticPr fontId="34" type="noConversion"/>
  </si>
  <si>
    <t>Average Sending Amount:</t>
    <phoneticPr fontId="34" type="noConversion"/>
  </si>
  <si>
    <t>Average Withdrawal Amount:</t>
    <phoneticPr fontId="34" type="noConversion"/>
  </si>
  <si>
    <t>Average Bill Payment Amount:</t>
    <phoneticPr fontId="34" type="noConversion"/>
  </si>
  <si>
    <t>Average Amount of Airtime Top-Up:</t>
    <phoneticPr fontId="34" type="noConversion"/>
  </si>
  <si>
    <t>USE CASE 1 - SENDING MONEY TRANSFER</t>
    <phoneticPr fontId="34" type="noConversion"/>
  </si>
  <si>
    <t>USE CASE 2 - RECEIVING MONEY TRANSFER</t>
    <phoneticPr fontId="34" type="noConversion"/>
  </si>
  <si>
    <t>USE CASE 3 - SHORT-TERM SAFEKEEPING</t>
    <phoneticPr fontId="34" type="noConversion"/>
  </si>
  <si>
    <t>USE CASE 4 - MEDIUM-TERM SAVINGS FOR ASSET</t>
    <phoneticPr fontId="34" type="noConversion"/>
  </si>
  <si>
    <t>USE CASE 5 - BILL PAYMENTS</t>
    <phoneticPr fontId="34" type="noConversion"/>
  </si>
  <si>
    <t>USE CASE 6 - HIGH USAGE TRANSACTIONAL ACCOUNT</t>
    <phoneticPr fontId="34" type="noConversion"/>
  </si>
  <si>
    <t>USE CASE 7 - TYPICAL M-PESA USER</t>
    <phoneticPr fontId="34" type="noConversion"/>
  </si>
  <si>
    <t>USE CASE 8 - TYPICAL KENYAN BANKING CUSTOMER</t>
    <phoneticPr fontId="34" type="noConversion"/>
  </si>
  <si>
    <t>NAME OF SERVICE</t>
    <phoneticPr fontId="34" type="noConversion"/>
  </si>
  <si>
    <t>Monthly Fee/Initial Registration</t>
    <phoneticPr fontId="34" type="noConversion"/>
  </si>
  <si>
    <t>Cash-in</t>
    <phoneticPr fontId="34" type="noConversion"/>
  </si>
  <si>
    <t>Transfer</t>
    <phoneticPr fontId="34" type="noConversion"/>
  </si>
  <si>
    <t>Cash-out</t>
    <phoneticPr fontId="34" type="noConversion"/>
  </si>
  <si>
    <t>Airtime top-up</t>
    <phoneticPr fontId="34" type="noConversion"/>
  </si>
  <si>
    <t>Balance Inquiry</t>
    <phoneticPr fontId="34" type="noConversion"/>
  </si>
  <si>
    <t>TOTAL ($US NOMINAL)</t>
    <phoneticPr fontId="34" type="noConversion"/>
  </si>
  <si>
    <t xml:space="preserve">TOTAL PPP </t>
    <phoneticPr fontId="34" type="noConversion"/>
  </si>
  <si>
    <t>Bill Payments</t>
    <phoneticPr fontId="34" type="noConversion"/>
  </si>
  <si>
    <t>Bill Payments/Check</t>
    <phoneticPr fontId="34" type="noConversion"/>
  </si>
  <si>
    <t>India</t>
    <phoneticPr fontId="34" type="noConversion"/>
  </si>
  <si>
    <t>Eko/State Bank of India</t>
    <phoneticPr fontId="34" type="noConversion"/>
  </si>
  <si>
    <t>EKO (IN)</t>
    <phoneticPr fontId="34" type="noConversion"/>
  </si>
  <si>
    <t>Kenya</t>
    <phoneticPr fontId="34" type="noConversion"/>
  </si>
  <si>
    <t>Safaricom</t>
    <phoneticPr fontId="34" type="noConversion"/>
  </si>
  <si>
    <t>M-PESA (KN)</t>
    <phoneticPr fontId="34" type="noConversion"/>
  </si>
  <si>
    <t>Zain</t>
    <phoneticPr fontId="34" type="noConversion"/>
  </si>
  <si>
    <t>Zap (KN)</t>
    <phoneticPr fontId="34" type="noConversion"/>
  </si>
  <si>
    <t>Afghanistan</t>
    <phoneticPr fontId="34" type="noConversion"/>
  </si>
  <si>
    <t>Roshan</t>
    <phoneticPr fontId="34" type="noConversion"/>
  </si>
  <si>
    <t>M-Paisa (AF)</t>
    <phoneticPr fontId="34" type="noConversion"/>
  </si>
  <si>
    <t>Philippines</t>
    <phoneticPr fontId="34" type="noConversion"/>
  </si>
  <si>
    <t>Globe/GXI</t>
    <phoneticPr fontId="34" type="noConversion"/>
  </si>
  <si>
    <t>Gcash (PH)</t>
    <phoneticPr fontId="34" type="noConversion"/>
  </si>
  <si>
    <t>Cote d'Ivoire</t>
    <phoneticPr fontId="34" type="noConversion"/>
  </si>
  <si>
    <t>MTN</t>
    <phoneticPr fontId="34" type="noConversion"/>
  </si>
  <si>
    <t>MTN (CI)</t>
    <phoneticPr fontId="34" type="noConversion"/>
  </si>
  <si>
    <t>Orange</t>
    <phoneticPr fontId="34" type="noConversion"/>
  </si>
  <si>
    <t>Orange (CI)</t>
    <phoneticPr fontId="34" type="noConversion"/>
  </si>
  <si>
    <t>South Africa</t>
    <phoneticPr fontId="34" type="noConversion"/>
  </si>
  <si>
    <t>MTN (ZA)</t>
    <phoneticPr fontId="34" type="noConversion"/>
  </si>
  <si>
    <t>SMART Communications</t>
    <phoneticPr fontId="34" type="noConversion"/>
  </si>
  <si>
    <t>Smart Money (PH)</t>
    <phoneticPr fontId="34" type="noConversion"/>
  </si>
  <si>
    <t>Tanzania</t>
    <phoneticPr fontId="34" type="noConversion"/>
  </si>
  <si>
    <t>Vodafone M-PESA (TZ)</t>
    <phoneticPr fontId="34" type="noConversion"/>
  </si>
  <si>
    <t>Cambodia</t>
    <phoneticPr fontId="34" type="noConversion"/>
  </si>
  <si>
    <t>WING (ANZ Bank)</t>
    <phoneticPr fontId="34" type="noConversion"/>
  </si>
  <si>
    <t>WING Money (CAM)</t>
    <phoneticPr fontId="34" type="noConversion"/>
  </si>
  <si>
    <t>Zap (TZ)</t>
    <phoneticPr fontId="34" type="noConversion"/>
  </si>
  <si>
    <t>Pakistan</t>
    <phoneticPr fontId="34" type="noConversion"/>
  </si>
  <si>
    <t>Tameer/Telenor</t>
    <phoneticPr fontId="34" type="noConversion"/>
  </si>
  <si>
    <t>easypaisa (PK)</t>
    <phoneticPr fontId="34" type="noConversion"/>
  </si>
  <si>
    <t>Brazil</t>
    <phoneticPr fontId="34" type="noConversion"/>
  </si>
  <si>
    <t>Caixa Bank</t>
    <phoneticPr fontId="34" type="noConversion"/>
  </si>
  <si>
    <t>Caixa (BN)</t>
    <phoneticPr fontId="34" type="noConversion"/>
  </si>
  <si>
    <t>Bradesco Bank</t>
    <phoneticPr fontId="34" type="noConversion"/>
  </si>
  <si>
    <t>Bradesco (BN)</t>
    <phoneticPr fontId="34" type="noConversion"/>
  </si>
  <si>
    <t>WIZZIT/South Africa Bank of Athens</t>
    <phoneticPr fontId="34" type="noConversion"/>
  </si>
  <si>
    <t>WIZZIT (ZA)</t>
    <phoneticPr fontId="34" type="noConversion"/>
  </si>
  <si>
    <t>AVERAGE (except for services in red font)</t>
    <phoneticPr fontId="34" type="noConversion"/>
  </si>
  <si>
    <t>USE CASE 1 - PRIMARILY SENDING MONEY</t>
    <phoneticPr fontId="34" type="noConversion"/>
  </si>
  <si>
    <t>USE CASE 2 - PRIMARILY RECEIVING MONEY</t>
    <phoneticPr fontId="34" type="noConversion"/>
  </si>
  <si>
    <t>USE CASE 3 - STORING VALUE VIA BB SERVICE</t>
    <phoneticPr fontId="34" type="noConversion"/>
  </si>
  <si>
    <t>Intra-bank Transfer</t>
    <phoneticPr fontId="34" type="noConversion"/>
  </si>
  <si>
    <t>TOTAL ($US nominal)</t>
    <phoneticPr fontId="34" type="noConversion"/>
  </si>
  <si>
    <t>TOTAL (PPP)</t>
    <phoneticPr fontId="34" type="noConversion"/>
  </si>
  <si>
    <t>ABSA Bank</t>
    <phoneticPr fontId="34" type="noConversion"/>
  </si>
  <si>
    <t>ABSA Msanzi Account w/phone (ZA)</t>
    <phoneticPr fontId="34" type="noConversion"/>
  </si>
  <si>
    <t>BRADESCO (BN)</t>
    <phoneticPr fontId="34" type="noConversion"/>
  </si>
  <si>
    <t>Caixa Electronica (BN)</t>
    <phoneticPr fontId="34" type="noConversion"/>
  </si>
  <si>
    <t>Ecobank</t>
    <phoneticPr fontId="34" type="noConversion"/>
  </si>
  <si>
    <t>Ecobank Current Account (CI)</t>
    <phoneticPr fontId="34" type="noConversion"/>
  </si>
  <si>
    <t>Ecobank Savings Account (CI)</t>
    <phoneticPr fontId="34" type="noConversion"/>
  </si>
  <si>
    <t>Equity Bank</t>
    <phoneticPr fontId="34" type="noConversion"/>
  </si>
  <si>
    <t>Equity Savings Account</t>
    <phoneticPr fontId="34" type="noConversion"/>
  </si>
  <si>
    <t>ICICI</t>
    <phoneticPr fontId="34" type="noConversion"/>
  </si>
  <si>
    <t>ICICI Savings Account</t>
    <phoneticPr fontId="34" type="noConversion"/>
  </si>
  <si>
    <t>K-Rep Bank</t>
    <phoneticPr fontId="34" type="noConversion"/>
  </si>
  <si>
    <t>K-Rep Current Account (KN)</t>
    <phoneticPr fontId="34" type="noConversion"/>
  </si>
  <si>
    <t>K-Rep Premium Savings Account (KN)</t>
    <phoneticPr fontId="34" type="noConversion"/>
  </si>
  <si>
    <t>SBI</t>
    <phoneticPr fontId="34" type="noConversion"/>
  </si>
  <si>
    <t>SBI Savings Account</t>
    <phoneticPr fontId="34" type="noConversion"/>
  </si>
  <si>
    <t>Standard Bank</t>
    <phoneticPr fontId="34" type="noConversion"/>
  </si>
  <si>
    <t>Standard Msanzi Blue Account (ZA)</t>
    <phoneticPr fontId="34" type="noConversion"/>
  </si>
  <si>
    <t>UBA</t>
    <phoneticPr fontId="34" type="noConversion"/>
  </si>
  <si>
    <t>UBA Current Account (CI)</t>
    <phoneticPr fontId="34" type="noConversion"/>
  </si>
  <si>
    <t>UBA Savings Account (CI)</t>
    <phoneticPr fontId="34" type="noConversion"/>
  </si>
  <si>
    <t>BRANCHLESS BANKING SERVICES STUDIED</t>
  </si>
  <si>
    <t>PROVIDER</t>
  </si>
  <si>
    <t>TRADITIONAL BANKING SERVICES STUDIED</t>
  </si>
  <si>
    <t>Source: McKay, Claudia and Mark Pickens. 2010. “Branchless Banking 2010: Who’s Served? At What Price? What’s Next?” Washington, D.C.: CGAP, September. See also detailed ppt and Pricing Tool availabe via CGAP Technology Program blog</t>
  </si>
  <si>
    <t>http://www.cgap.org/p/site/c/template.rc/1.26.14381/</t>
  </si>
  <si>
    <t>http://technology.cgap.org/2010/06/16/cgap-releases-pricing-tool-for-mobile-banking-for-the-unbanked/</t>
  </si>
  <si>
    <t>http://www.cgap.org/gm/document-1.9.43876/Branchless_Banking_Pricing_Analysis_May_2010.pdf</t>
  </si>
  <si>
    <t>This sheet contains the raw price data from the 26 banking services studied by CGAP. See the first link above for a summary of CGAP findings, the 2nd link for detailed findings, and the 3rd link for the pricing tool which allows providers to plug in their own fees and charges and compare.</t>
  </si>
  <si>
    <t>CUSTOMER-FACING PRICES: 16 Branchless Banking Services vs. 10 Banks</t>
  </si>
  <si>
    <t>Vodacom</t>
  </si>
  <si>
    <t>MFI: active microloan clients</t>
  </si>
  <si>
    <t>Banco Postal</t>
  </si>
  <si>
    <t>Banco do Nordeste</t>
  </si>
  <si>
    <t>WING</t>
  </si>
  <si>
    <t>Amret Microfinance</t>
  </si>
  <si>
    <t>FINO</t>
  </si>
  <si>
    <t>SKS</t>
  </si>
  <si>
    <t>Safaricom</t>
  </si>
  <si>
    <t>Equity Bank</t>
  </si>
  <si>
    <t>Globe</t>
  </si>
  <si>
    <t>CARD</t>
  </si>
  <si>
    <t>Smart</t>
  </si>
  <si>
    <t>WIZZIT</t>
  </si>
  <si>
    <t>Capitec Bank</t>
  </si>
  <si>
    <t>PRIDE Tanzania</t>
  </si>
  <si>
    <t>Source: Bosch and Anson (2008), Bowen and Goldstein (2010), Consulta (2010), FSD Tanzania (2009), Jack and Suri (2009), Leishman (2009), Morawczynski et al. (2010), Morawczynski and Pickens (2009), Pickens (2009), MIX for active microcredit borrowers, and CGAP interviews with senior managers of Banco Postal, FINO, and WING.</t>
  </si>
  <si>
    <t>Branchless banking institutions (BBIs)</t>
  </si>
  <si>
    <t>BBI: active, previously unbanked clients</t>
  </si>
  <si>
    <t>Largest microfinance institution in market</t>
  </si>
  <si>
    <t>http://www.wirelessintelligence.com/mobile-money/</t>
  </si>
  <si>
    <t>Number of wallets</t>
  </si>
  <si>
    <t>Provider</t>
  </si>
  <si>
    <t>MTN</t>
  </si>
  <si>
    <t>N/a</t>
  </si>
  <si>
    <t>Econet Wireless</t>
  </si>
  <si>
    <t>Celpay</t>
  </si>
  <si>
    <t>Orange</t>
  </si>
  <si>
    <t>Masary</t>
  </si>
  <si>
    <t>Airtel</t>
  </si>
  <si>
    <t>Txtnpay</t>
  </si>
  <si>
    <t>Tigo</t>
  </si>
  <si>
    <t>Yu</t>
  </si>
  <si>
    <t>Telma</t>
  </si>
  <si>
    <t>Maroc Telecom</t>
  </si>
  <si>
    <t>MoneyBox</t>
  </si>
  <si>
    <t>Pagatech</t>
  </si>
  <si>
    <t>Sierre Leone</t>
  </si>
  <si>
    <t>Splash</t>
  </si>
  <si>
    <t>Hormuud</t>
  </si>
  <si>
    <t>Somtel</t>
  </si>
  <si>
    <t>MoPay</t>
  </si>
  <si>
    <t>Standard Bank</t>
  </si>
  <si>
    <t>Zantel</t>
  </si>
  <si>
    <t>Aitel</t>
  </si>
  <si>
    <t>Uganda Telecom</t>
  </si>
  <si>
    <t>Mobile Transactions</t>
  </si>
  <si>
    <t>Zanaco</t>
  </si>
  <si>
    <t>Movistar</t>
  </si>
  <si>
    <t>Oi</t>
  </si>
  <si>
    <t>Vivo</t>
  </si>
  <si>
    <t>Entel</t>
  </si>
  <si>
    <t>DDDedo</t>
  </si>
  <si>
    <t>Tpago</t>
  </si>
  <si>
    <t>Digicel</t>
  </si>
  <si>
    <t>Voila</t>
  </si>
  <si>
    <t>mPeso</t>
  </si>
  <si>
    <t>Personel</t>
  </si>
  <si>
    <t>Grameenphone</t>
  </si>
  <si>
    <t>Banglalink</t>
  </si>
  <si>
    <t>Robi</t>
  </si>
  <si>
    <t>Cellcard</t>
  </si>
  <si>
    <t>China Unicom</t>
  </si>
  <si>
    <t>Vodafone</t>
  </si>
  <si>
    <t>Suvidha</t>
  </si>
  <si>
    <t>Nokia Money</t>
  </si>
  <si>
    <t>Eko</t>
  </si>
  <si>
    <t>Indosat</t>
  </si>
  <si>
    <t>Telkomsel</t>
  </si>
  <si>
    <t>Celcom</t>
  </si>
  <si>
    <t>Maxis</t>
  </si>
  <si>
    <t>Xac Bank</t>
  </si>
  <si>
    <t>Mobilink</t>
  </si>
  <si>
    <t>UBL Bank</t>
  </si>
  <si>
    <t>Telenor</t>
  </si>
  <si>
    <t>Dialog</t>
  </si>
  <si>
    <t>True Move</t>
  </si>
  <si>
    <t>m-service</t>
  </si>
  <si>
    <t>Vinaphone</t>
  </si>
  <si>
    <t>Roshan</t>
  </si>
  <si>
    <t>Branchless Banking Services</t>
  </si>
  <si>
    <t>Wireless Intelligence Mobile Money Tracker</t>
  </si>
  <si>
    <t>CGAP Analysis</t>
  </si>
  <si>
    <t xml:space="preserve">Provider </t>
  </si>
  <si>
    <t xml:space="preserve">Transactions per day  for agent </t>
  </si>
  <si>
    <t xml:space="preserve">Agent revenue per transaction (USD) </t>
  </si>
  <si>
    <t xml:space="preserve">Cost per day for agent (USD) </t>
  </si>
  <si>
    <t xml:space="preserve">Banco do Brasil - Telecom Svcs (Brazil) </t>
  </si>
  <si>
    <t xml:space="preserve">Banco Postal (Brazil) </t>
  </si>
  <si>
    <t xml:space="preserve">Eko (India) </t>
  </si>
  <si>
    <t xml:space="preserve">FINO Karnataka (India) </t>
  </si>
  <si>
    <t xml:space="preserve">M-PESA (Kenya) </t>
  </si>
  <si>
    <t xml:space="preserve">Agent profit per day (USD) </t>
  </si>
  <si>
    <t>Branchless Banking Agents</t>
  </si>
  <si>
    <t>Measuring the spread of branchless banking is difficult. Many announced services do not progress beyond pilot stage. The success of those launched at large scale is often masked by large gaps between the reported number of registered users and actual active clients. Understanding more about active clients (are they banked? rich? young?) is even more challenging. On this tab, we include Wireless Intelligence's mobile money tracker, which lists announced services, year of launch and in a few cases, reported number of wallets which have been opened. CGAP has gone one layer deeper. CGAP marshalled data on 16,708 customers and showed the reach of 8 prominent branchless banking institutions. We compared their reach to the unbanked mass market tothat of microfinance institutions which also provide financial services to the base of the pyramid. CGAP is developing an expanded database.</t>
  </si>
  <si>
    <t>Source: Flaming, Mark, Claudia McKay and Mark Pickens. 2011. Agent Management Toolkit. CGAP Operational Guide. Washington, DC.</t>
  </si>
  <si>
    <t>CGAP Agent Management Toolkit</t>
  </si>
  <si>
    <t>Agents in Brazil</t>
  </si>
  <si>
    <t>Agents in India</t>
  </si>
  <si>
    <t>Agents in Kenya</t>
  </si>
  <si>
    <t>http://technology.cgap.org/technologyblog/wp-content/uploads/2009/09/m-pesa-agent-economics-cgap-2009.pdf</t>
  </si>
  <si>
    <t xml:space="preserve">http://technology.cgap.org/technologyblog/wp-content/uploads/2010/02/agent-networks-in-brazil-cgap-fgv1.pdf </t>
  </si>
  <si>
    <t>http://www.cgap.org/gm/document-1.9.43424/CGAP_-_Building_viable_agent_networks_in_India.pdf</t>
  </si>
  <si>
    <t>Detailed analysis available in:</t>
  </si>
  <si>
    <t xml:space="preserve">BBIs must understand the business case from the agent's point of view and craft an "ask" (time, risks and costs the agent is required to bear) matched by an adequate "offer" (the benefit an agent derives). Vincent is an M-PESA agent in Kenya. He earns US$ 4.11/day in commissions for being an agent. But do not assume compensation needs to be this high, or only comes from mobile money commissions. Denise (Brazil) operates a coffee shop. Though she only earns USD 0.32 in direct commissions for being an agent, people who come to pay bills often also purchase food or drink, making the benefit to her core cafe business her main rationale. Hasita (India) is a rural school librarian who finds US$ 0.91 is a welcome, sizeable addition to her low wages, and she enjoys the status of being an agent serving her community. </t>
  </si>
  <si>
    <t>Tab 4: Branchless banking services</t>
  </si>
  <si>
    <t>Tab 5: M-PESA statistics 2007-2010</t>
  </si>
  <si>
    <t>Growth of M-PESA (Kenya) in registered users and agents since inception Mar. 2007 to Dec. 2010</t>
  </si>
  <si>
    <t>www.safaricom.co.ke</t>
  </si>
  <si>
    <t>The Microfinance Information Exchange (The MIX)</t>
  </si>
  <si>
    <t>www.mixmarket.org/</t>
  </si>
  <si>
    <t xml:space="preserve">http://www.cgap.org/p/site/c/template.rc/1.26.14381/ </t>
  </si>
  <si>
    <t>See Tab 4 for data on BBI growth, from CGAP Focus Note 66 "Branchless Banking 2010: Who's served? At what price? What's next?" available at:</t>
  </si>
  <si>
    <t>Tab 6: Government-to-person (G2P) payments</t>
  </si>
  <si>
    <t>M-PESA Customers</t>
  </si>
  <si>
    <t>Agent Outlets</t>
  </si>
  <si>
    <t>Source: Safaricom</t>
  </si>
  <si>
    <t xml:space="preserve">http://www.safaricom.co.ke/fileadmin/M-PESA/Documents/M-PESA_Statistics-Dec2010.pdf </t>
  </si>
  <si>
    <t>M-PESA GROWTH IN KENYA (APR. 07 - NOV. 10)</t>
  </si>
  <si>
    <t>Month</t>
  </si>
  <si>
    <t>Nonbank E-money Issuers</t>
  </si>
  <si>
    <t>http://www.cgap.org/p/site/c/template.rc/1.9.45715/</t>
  </si>
  <si>
    <t>Protecting Branchless Banking Consumers</t>
  </si>
  <si>
    <t>http://www.cgap.org/p/site/c/template.rc/1.9.47443/</t>
  </si>
  <si>
    <t>Regulating Transformational Branchless Banking</t>
  </si>
  <si>
    <t>http://www.cgap.org/p/site/c/template.rc/1.9.2583/</t>
  </si>
  <si>
    <t>www.wirelessintelligence.com</t>
  </si>
  <si>
    <t>http://www.wirelessintelligence.com</t>
  </si>
  <si>
    <t>DRAFT: FEB. 2011</t>
  </si>
  <si>
    <t>CGAP Agent Financial Model</t>
  </si>
  <si>
    <t>"Agents" on CGAP tech blog</t>
  </si>
  <si>
    <t>http://technology.cgap.org/category/topic/agents/</t>
  </si>
  <si>
    <t>http://www.cgap.org/p/site/c/template.rc/1.9.49775/</t>
  </si>
  <si>
    <t>http://www.cgap.org/p/site/c/template.rc/1.9.49831/</t>
  </si>
  <si>
    <t xml:space="preserve">http://www.cgap.org/p/site/c/template.rc/1.9.49831/ </t>
  </si>
  <si>
    <t>Arguably, the essential innovation in branchless banking is leveraging networks of merchants into low-cost, highly distributed points of service for financial products. Agents are an essential piece of the business model. Yet little is known about agents, even in the more high-profile branchless banking implementations. CGAP studied agents in Brazil, India and Kenya over a one year timespan, interviewing 500 agents and network managers and gathering data on 16,000 more. The table below displays benchmarks for key metrics in the agent  business case in 5 services. The diversity of results requires explanation. This is provided in CGAP's Agent Management Toolkit.</t>
  </si>
  <si>
    <t>12 stylized facts about branchless banking in 2011</t>
  </si>
  <si>
    <t>What do we know today? 12 stylized facts about the forces and uncertainties shaping branchless banking in 2011</t>
  </si>
  <si>
    <r>
      <t xml:space="preserve">Mobile subscriptions </t>
    </r>
    <r>
      <rPr>
        <b/>
        <sz val="8"/>
        <color theme="9"/>
        <rFont val="Arial"/>
        <family val="2"/>
      </rPr>
      <t>(discounted for multiple sim ownership)</t>
    </r>
  </si>
  <si>
    <t xml:space="preserve">data.worldbank.org/indicator </t>
  </si>
  <si>
    <t xml:space="preserve">www.cgap.org/p/site/c/template.rc/1.9.47743/ </t>
  </si>
  <si>
    <t>Source: Wireless Intelligence and CGAP analysis for mobile penetration; CGAP "Financial Access 2010" for banking penetration; World Bank World Development Indicators for population and income.</t>
  </si>
  <si>
    <t>See Tab 1 for mobile ownership data from Wireless Intelligence, discounted for multiple sim ownership, plus population data from World Development Indicators</t>
  </si>
  <si>
    <t>See Tab 1 for data on mobile from Wireless Intelligence, discounted for multiple sim ownership, plus banking penetration from CGAP Financial Access 2010</t>
  </si>
  <si>
    <t>See Tab 2 for data on BBI growth, from CGAP Focus Note 66 "Branchless Banking 2010: Who's served? At what price? What's next?" available at:</t>
  </si>
  <si>
    <t xml:space="preserve">Mobile ownership has grown explosively in poor countries over the past decade. In 2005 the mobile phone became the 1st communications device in history to have more users in poor countries than rich. In 2010, mobile phone owners in poor countries accounted for two-thirds of the world's 4.77 billion phones. </t>
  </si>
  <si>
    <r>
      <t xml:space="preserve">But while people in poor countries became increasingly well-connected via mobile, they remained much less well-connected </t>
    </r>
    <r>
      <rPr>
        <i/>
        <sz val="10"/>
        <rFont val="Arial"/>
        <family val="2"/>
      </rPr>
      <t>financially</t>
    </r>
    <r>
      <rPr>
        <sz val="10"/>
        <rFont val="Arial"/>
        <family val="2"/>
      </rPr>
      <t>. An emerging market consumer is 2x less likely to have a bank account in their name than own a mobile phone. Access to financial services enables consumers to smooth unpredictable income, acquire productive assets, invest in health and education, and make other purchases that enrich their lives. Fortunately, the explosive pace of mobile connectivity might be leveraged to also fuel financial inclusion.</t>
    </r>
  </si>
  <si>
    <t>Increasingly, financial sector regulators have established enabling regulation for branchless banking. CGAP's latest analysis is available in two recently published Focus Notes, which build on the scene-setting "Regulating Transformational Branchless Banking", jointly produced by CGAP and DFID.</t>
  </si>
  <si>
    <t>But will mass market consumers adopt such new services? Some branchless banking institutions (BBIs) have seen strong customer response to payment services, such as money transfer and bill payment. CGAP looked at 7 markets where reliable data is available about branchless banking customers: Brazil, Cambodia, India, Kenya, Philippines, South Africa and Tanzania. BBIs in these markets have 1.7x more active, previously-unbanked customers than the largest MFIs in the same market. BBIs are not replacing MFIs: credit services are complimentary to BBI payment services. But the comparison shows BBIs are also reaching the mass market of unbanked consumers, at scale.</t>
  </si>
  <si>
    <t>M-PESA is one of the 3 operators in the example. See Tab 3 for data on M-PESA's growth since inception.</t>
  </si>
  <si>
    <t>Even with robust growth in users, major revenue requires several years in the best case scenario. Providers should have this in mind when setting assumptions about their payback period. CGAP analyzed the revenue potential of the top 3 African mobile money services (as measured by active users). For two, mobile money quickly surpassed SMS in revenue generation (2 years). One has already seen mobile money begin to deliver more than 10% of company revenue, and another is on the path to reach this target in year 5. Again, this is probably a best case scenario. MNO 3 is facing much longer timelines, possibly beyond the typical expectaions of time to see attractive returns.</t>
  </si>
  <si>
    <t>In fact, most branchless banking services are following a trajectory similar to MNO 3, or even lower. Globally, more than 100 branchless banking implementations are live (actually launched on a commercial basis). Approximately 1 in 5 have made it to a "million client club" of services which have registered 1 million clients. The remainder are struggling to sustain growth in customers and most likely are losing money for their parent company, given up-front costs to enter the space. To put it succinctly, most players in the branchless banking space have a "volume problem" of getting enough clients to drive revenue to hit payback in any reasonable timeframe. The industry needs solutions for steepening the growth curve in numbers of users, the portion who become active users, and the intensity with which they use services. Volume is the central challenge in branchless banking in 2011.</t>
  </si>
  <si>
    <t>Providers could drive volume by including governments and other institutional players as users of the platform from early on. Worldwide, there are at least 170 mil low-income consumers who receive a regular payment from their government, either for a social transfer, wages or a pension. To provide a point of comparison, 170 mil exceeds the estimated number of active microloans worldwide (150 mil). But after bulk payors are signed up, there remains the important question of whether payees will use their account for more than just removing all the cash. Providers must also look at the value proposition not only to payors but also to payment recipients, if they hope to convert them to active, valuable clients.</t>
  </si>
  <si>
    <t>See Tab 4 for data on 49 G2P schemes in 33 countries, from CGAP-DFID Focus Note 58 "Banking the Poor via G2P", available at:</t>
  </si>
  <si>
    <t>CGAP analyzed 26 branchless banking services and traditional banks to understand how their prices vary across 8 bundles of saving and payment transactions. On average,  branchless banking was 38% cheaper than similar services offered by via traditional bank channels. The analysis also revealed multiple different pricing strategies in play, but no clear best approach, suggesting opportunities to experiment, even departing from traditional pay-as-you-go to try a freemium model which could drive uptake and usage faster.</t>
  </si>
  <si>
    <t>See Tab 5 for data on the prices of 16 BBIs and 10 traditional banks, from CGAP Focus Note 66 "Branchless Banking 2010", available at:</t>
  </si>
  <si>
    <t>See Tab 6 for data from agents in Brazil, India and Kenya</t>
  </si>
  <si>
    <t>Agents are not ATMs, built, deployed and operated in identical fashion. CGAP research in Brazil, India and Kenya found as many different agent network configurations as providers: every one a product of the provider's requirements, the available kinds of agents, and demands to adequately service customers. For example, the Brazilian post office is able to command US$ 122/day for its involvement in Banco Postal because of the instant nationwide coverage it gives to its partner, Bradesco. Meanwhile, individually-owned small stores earned &lt;US$ 1/day, in part due to their lack of bargaining power. CGAP's Agent Management Toolkit provides in-depth analysis.</t>
  </si>
  <si>
    <t>CGAP's Agent Management Toolkit is available at:</t>
  </si>
  <si>
    <t>Data on mobile penetration (discounted for multiple sim ownership), banking access, population and income for 168 markets, 2000-2010</t>
  </si>
  <si>
    <t>Prices charged by 16 BB services and 10 traditional banks for 8 different client usage profiles</t>
  </si>
  <si>
    <t>Comment tags throughout provide additional information</t>
  </si>
  <si>
    <t>This is a draft, provided in Excel to enable users to apply it to their own needs. It includes data from CGAP's own work, and relevant data from other sources.</t>
  </si>
  <si>
    <t>The dataset covers 168 countries accounting for more than 95% of global population. Countries with populations &lt;100,000 not included.</t>
  </si>
  <si>
    <t>Compiled by Mark Pickens (CGAP). Last updated 18 Feb. 2011.</t>
  </si>
  <si>
    <t>Tab 1: 12 Facts about Branchless Banking</t>
  </si>
  <si>
    <t>Tab 2: 12 Facts (printable version)</t>
  </si>
  <si>
    <t>Printable version of Tab 1 content</t>
  </si>
  <si>
    <t>Tab 3: Mobile, banking, population</t>
  </si>
  <si>
    <t>Tab 7: Pricing</t>
  </si>
  <si>
    <t>Tab 8: Agents</t>
  </si>
  <si>
    <t>See Tab 3 for mobile ownership data from Wireless Intelligence, discounted for multiple sim ownership, plus population data from World Development Indicators</t>
  </si>
  <si>
    <t>See Tab 3 for data on mobile from Wireless Intelligence, discounted for multiple sim ownership, plus banking penetration from CGAP Financial Access 2010</t>
  </si>
  <si>
    <t>M-PESA is one of the 3 operators in the example. See Tab 5 for data on M-PESA's growth since inception.</t>
  </si>
  <si>
    <t>See Tab 6 for data on 49 G2P schemes in 33 countries, from CGAP-DFID Focus Note 58 "Banking the Poor via G2P", available at:</t>
  </si>
  <si>
    <t>See Tab 7 for data on the prices of 16 BBIs and 10 traditional banks, from CGAP Focus Note 66 "Branchless Banking 2010", available at:</t>
  </si>
  <si>
    <t>See Tab 8 for data from agents in Brazil, India and Kenya</t>
  </si>
  <si>
    <r>
      <t xml:space="preserve">Providers can reap substantial cost savings from channels that replace branches with "branchless banking" (technology paired with agents, typically merchants who handle deposits and withdrawals and are connected via mobile or card-swipe POS terminals). The figure at left shows the cost reduction for 4 Mexican and Colombian banks from moving deposit transactions from teller to agent. Cost savings will vary by institution, driven by </t>
    </r>
    <r>
      <rPr>
        <i/>
        <sz val="10"/>
        <rFont val="Arial"/>
        <family val="2"/>
      </rPr>
      <t>inter alia</t>
    </r>
    <r>
      <rPr>
        <sz val="10"/>
        <rFont val="Arial"/>
        <family val="2"/>
      </rPr>
      <t xml:space="preserve"> the fixed cost of branch depreciation on one side and variable cost of agent commissions on the other. CGAP estimates most banks will see 50% cost savings or greater. This enables them to reach low-income clients who were previously uneconomical to serve. Other providers -- mobile operators, tech firms -- which want to enter financial services for the first time can also employ agents to cost-effectively roll out.</t>
    </r>
  </si>
  <si>
    <t>In fact, most BBIs are following a trajectory similar to MNO 3, or even lower. Globally, there are more than 100 live branchless banking services. Approximately 1 in 5 have made it to a "million client club" of services which have registered 1 million clients. The remainder are struggling to sustain growth in customers and most likely are losing money for their parent company, given up-front costs to enter the space. To put it succinctly, most players in the branchless banking space have a "volume problem" of getting enough clients to drive revenue to hit payback in any reasonable timeframe. The industry needs solutions for steepening the growth curve in numbers of users, the portion who become active users, and the intensity with which they use services. Volume is the central challenge in branchless banking in 2011.</t>
  </si>
  <si>
    <t>BBIs could drive volume by including governments and other institutional players as users of the platform from early on. Worldwide, there are at least 170 mil low-income consumers who receive a regular payment from their government, either for a social transfer, wages or a pension. To provide a point of comparison, 170 mil exceeds the estimated number of active microloans worldwide (150 mil). But after bulk payors are signed up, there remains the important question of whether payees will use their account for more than just removing all the cash. BBIs must also look at the value proposition not only to payors but also to payment recipients, if they hope to convert them to active, valuable clients.</t>
  </si>
  <si>
    <r>
      <t xml:space="preserve">Most BBIs focus on payment services which reduce the time, cost, and risk of loss with moving money over </t>
    </r>
    <r>
      <rPr>
        <i/>
        <sz val="10"/>
        <rFont val="Arial"/>
        <family val="2"/>
      </rPr>
      <t>distance</t>
    </r>
    <r>
      <rPr>
        <sz val="10"/>
        <rFont val="Arial"/>
        <family val="2"/>
      </rPr>
      <t xml:space="preserve">, e.g. a remittance to family in the countryside or a bill payment. Low-income consumers also have major pain points moving money over </t>
    </r>
    <r>
      <rPr>
        <i/>
        <sz val="10"/>
        <rFont val="Arial"/>
        <family val="2"/>
      </rPr>
      <t>time</t>
    </r>
    <r>
      <rPr>
        <sz val="10"/>
        <rFont val="Arial"/>
        <family val="2"/>
      </rPr>
      <t xml:space="preserve">, i.e. putting aside money now to use later, or the converse, borrowing now and repaying later. The informal options poor people have are often poor quality: preliminary results from a revisit of the </t>
    </r>
    <r>
      <rPr>
        <i/>
        <sz val="10"/>
        <rFont val="Arial"/>
        <family val="2"/>
      </rPr>
      <t>Portfolios of the Poor</t>
    </r>
    <r>
      <rPr>
        <sz val="10"/>
        <rFont val="Arial"/>
        <family val="2"/>
      </rPr>
      <t xml:space="preserve"> households in S. Africa found 27% have lost money through an informal saving or credit instrument: on average US$ 113. This presents an opportunity for BBIs to accelerate client usage via a diversified set of products. Arguably, it was when Kenyans began leaving balances in their M-PESA wallet that the service vaulted beyond the initial target segment of 3 million urban, mostly male remitters and began marching toward serving more than 13 million Kenyans using it for a range of financial needs. In other words, savings may have been the "stickiness" factor -- a kind of loss-leader which bridges clients to a more active relationship with mobile money.</t>
    </r>
  </si>
</sst>
</file>

<file path=xl/styles.xml><?xml version="1.0" encoding="utf-8"?>
<styleSheet xmlns="http://schemas.openxmlformats.org/spreadsheetml/2006/main">
  <numFmts count="67">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_);_(* \(#,##0\);_(* &quot;-&quot;??_);_(@_)"/>
    <numFmt numFmtId="165" formatCode="_ * #,##0_ ;_ * \-#,##0_ ;_ * &quot;-&quot;_ ;_ @_ "/>
    <numFmt numFmtId="166" formatCode="_ * #,##0.00_ ;_ * \-#,##0.00_ ;_ * &quot;-&quot;??_ ;_ @_ "/>
    <numFmt numFmtId="167" formatCode="_-* #,##0.00&quot;$&quot;_-;\-* #,##0.00&quot;$&quot;_-;_-* &quot;-&quot;??&quot;$&quot;_-;_-@_-"/>
    <numFmt numFmtId="168" formatCode="0.0_)\%;\(0.0\)\%;0.0_)\%;@_)_%"/>
    <numFmt numFmtId="169" formatCode="#,##0.0_)_%;\(#,##0.0\)_%;0.0_)_%;@_)_%"/>
    <numFmt numFmtId="170" formatCode="0.000000"/>
    <numFmt numFmtId="171" formatCode="#,##0.0_);\(#,##0.0\);#,##0.0_);@_)"/>
    <numFmt numFmtId="172" formatCode="&quot;£&quot;_(#,##0.00_);&quot;£&quot;\(#,##0.00\);&quot;£&quot;_(0.00_);@_)"/>
    <numFmt numFmtId="173" formatCode="#,##0.00_);\(#,##0.00\);0.00_);@_)"/>
    <numFmt numFmtId="174" formatCode="\€_(#,##0.00_);\€\(#,##0.00\);\€_(0.00_);@_)"/>
    <numFmt numFmtId="175" formatCode="#,##0_)\x;\(#,##0\)\x;0_)\x;@_)_x"/>
    <numFmt numFmtId="176" formatCode="#,##0_)_x;\(#,##0\)_x;0_)_x;@_)_x"/>
    <numFmt numFmtId="177" formatCode="_-* #,##0.00_$_-;\-* #,##0.00_$_-;_-* &quot;-&quot;??_$_-;_-@_-"/>
    <numFmt numFmtId="178" formatCode="0.00;[Red]0.00"/>
    <numFmt numFmtId="179" formatCode="00000000"/>
    <numFmt numFmtId="180" formatCode="#,##0,;\-#,##0,"/>
    <numFmt numFmtId="181" formatCode="#,##0\ \ "/>
    <numFmt numFmtId="182" formatCode="0.0%\ \ "/>
    <numFmt numFmtId="183" formatCode="#,##0.00%_);[Red]\(#,##0.00%\)"/>
    <numFmt numFmtId="184" formatCode="_-* #,##0\ _P_t_s_-;\-* #,##0\ _P_t_s_-;_-* &quot;-&quot;\ _P_t_s_-;_-@_-"/>
    <numFmt numFmtId="185" formatCode="#,##0.0_);\(#,##0.0\)"/>
    <numFmt numFmtId="186" formatCode="&quot;$&quot;#,##0.0_);\(&quot;$&quot;#,##0.0\)"/>
    <numFmt numFmtId="187" formatCode="&quot;$&quot;#,##0\ ;\(&quot;$&quot;#,##0\)"/>
    <numFmt numFmtId="188" formatCode="0_);\(0\)"/>
    <numFmt numFmtId="189" formatCode="0.0\x"/>
    <numFmt numFmtId="190" formatCode="_(* #,##0.0_);_(* \(#,##0.0\);_(* &quot;-&quot;??_);_(@_)"/>
    <numFmt numFmtId="191" formatCode="&quot;$&quot;#,##0"/>
    <numFmt numFmtId="192" formatCode="_(* #,##0.0_);_(* \(#,##0.0\);_(* &quot;-&quot;?_);_(@_)"/>
    <numFmt numFmtId="193" formatCode="0.0"/>
    <numFmt numFmtId="194" formatCode="&quot;$&quot;\ #,##0.000_);\(&quot;$&quot;#,##0.000\)"/>
    <numFmt numFmtId="195" formatCode="0.000\x"/>
    <numFmt numFmtId="196" formatCode="0.0%"/>
    <numFmt numFmtId="197" formatCode="&quot;$&quot;#,##0.0"/>
    <numFmt numFmtId="198" formatCode="0.0_);\(0.0\)"/>
    <numFmt numFmtId="199" formatCode="_(* #,##0.0_);_(* \(#,##0.0\);_(* &quot;-&quot;_);_(@_)"/>
    <numFmt numFmtId="200" formatCode="0&quot;E&quot;"/>
    <numFmt numFmtId="201" formatCode="_(* #,##0.00_);_(* \(#,##0.00\);_(* &quot;-&quot;_);_(@_)"/>
    <numFmt numFmtId="202" formatCode="&quot;$&quot;#,##0.000_);\(&quot;$&quot;#,##0.000\)"/>
    <numFmt numFmtId="203" formatCode="&quot;$&quot;#,##0.0000_);\(&quot;$&quot;#,##0.0000\)"/>
    <numFmt numFmtId="204" formatCode="0.000%"/>
    <numFmt numFmtId="205" formatCode="mm/dd/yy"/>
    <numFmt numFmtId="206" formatCode="0.0000\x"/>
    <numFmt numFmtId="207" formatCode="#,##0.000"/>
    <numFmt numFmtId="208" formatCode="#,##0.0\x"/>
    <numFmt numFmtId="209" formatCode="&quot;$&quot;#,##0.00"/>
    <numFmt numFmtId="210" formatCode="_-* #,##0.00\ [$€]_-;\-* #,##0.00\ [$€]_-;_-* &quot;-&quot;??\ [$€]_-;_-@_-"/>
    <numFmt numFmtId="211" formatCode="General_)"/>
    <numFmt numFmtId="212" formatCode="####"/>
    <numFmt numFmtId="213" formatCode="#,##0.000_);[Red]\(#,##0.000\)"/>
    <numFmt numFmtId="214" formatCode="[=0]#;#,##0.0"/>
    <numFmt numFmtId="215" formatCode="_ &quot;S/&quot;* #,##0_ ;_ &quot;S/&quot;* \-#,##0_ ;_ &quot;S/&quot;* &quot;-&quot;_ ;_ @_ "/>
    <numFmt numFmtId="216" formatCode="_ &quot;S/&quot;* #,##0.00_ ;_ &quot;S/&quot;* \-#,##0.00_ ;_ &quot;S/&quot;* &quot;-&quot;??_ ;_ @_ "/>
    <numFmt numFmtId="217" formatCode="#,##0.00\X"/>
    <numFmt numFmtId="218" formatCode="#,##0.0\X"/>
    <numFmt numFmtId="219" formatCode="#,##0.0\ \P;[Red]\-#,##0.0\ \P"/>
    <numFmt numFmtId="220" formatCode="0.00%;\(0.00%\)"/>
    <numFmt numFmtId="221" formatCode="_(&quot;$&quot;* #,##0_);_(&quot;$&quot;* \(#,##0\);_(&quot;$&quot;* &quot;-&quot;??_);_(@_)"/>
    <numFmt numFmtId="222" formatCode="_(&quot;$&quot;* #,##0.0_);_(&quot;$&quot;* \(#,##0.0\);_(&quot;$&quot;* &quot;-&quot;??_);_(@_)"/>
    <numFmt numFmtId="223" formatCode="_(&quot;$&quot;* #,##0.000_);_(&quot;$&quot;* \(#,##0.000\);_(&quot;$&quot;* &quot;-&quot;??_);_(@_)"/>
    <numFmt numFmtId="224" formatCode="[$-409]mmm\-yy;@"/>
  </numFmts>
  <fonts count="130">
    <font>
      <sz val="10"/>
      <name val="Arial"/>
      <charset val="1"/>
    </font>
    <font>
      <sz val="10"/>
      <name val="Arial"/>
      <charset val="1"/>
    </font>
    <font>
      <sz val="10"/>
      <name val="Arial"/>
      <family val="2"/>
    </font>
    <font>
      <b/>
      <sz val="10"/>
      <color theme="0"/>
      <name val="Arial"/>
      <family val="2"/>
    </font>
    <font>
      <sz val="9"/>
      <color indexed="81"/>
      <name val="Tahoma"/>
      <family val="2"/>
    </font>
    <font>
      <b/>
      <sz val="9"/>
      <color indexed="81"/>
      <name val="Tahoma"/>
      <family val="2"/>
    </font>
    <font>
      <sz val="10"/>
      <name val="Arial"/>
    </font>
    <font>
      <sz val="9"/>
      <name val="Arial"/>
      <family val="2"/>
    </font>
    <font>
      <sz val="10"/>
      <color indexed="9"/>
      <name val="Palatino"/>
      <family val="1"/>
    </font>
    <font>
      <sz val="14"/>
      <color indexed="9"/>
      <name val="Palatino"/>
      <family val="1"/>
    </font>
    <font>
      <sz val="12"/>
      <name val="Times New Roman"/>
      <family val="1"/>
    </font>
    <font>
      <sz val="10"/>
      <color indexed="8"/>
      <name val="MS Sans Serif"/>
    </font>
    <font>
      <u/>
      <sz val="10"/>
      <color indexed="12"/>
      <name val="Arial"/>
      <family val="2"/>
    </font>
    <font>
      <sz val="11"/>
      <name val="Arial"/>
      <family val="2"/>
    </font>
    <font>
      <sz val="10"/>
      <name val="Helv"/>
      <family val="2"/>
    </font>
    <font>
      <sz val="12"/>
      <name val="palatino"/>
    </font>
    <font>
      <sz val="10"/>
      <name val="Arial Narrow"/>
      <family val="2"/>
    </font>
    <font>
      <sz val="10"/>
      <name val="Arial CE"/>
      <charset val="238"/>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name val="Antique Olive"/>
      <family val="2"/>
    </font>
    <font>
      <sz val="8"/>
      <name val="Geneva"/>
    </font>
    <font>
      <sz val="11"/>
      <color indexed="8"/>
      <name val="Calibri"/>
      <family val="2"/>
    </font>
    <font>
      <sz val="11"/>
      <color indexed="9"/>
      <name val="Calibri"/>
      <family val="2"/>
    </font>
    <font>
      <sz val="10"/>
      <name val="Helv"/>
    </font>
    <font>
      <b/>
      <sz val="10"/>
      <color indexed="10"/>
      <name val="Arial Narrow"/>
      <family val="2"/>
    </font>
    <font>
      <sz val="10"/>
      <name val="Times New Roman"/>
      <family val="1"/>
    </font>
    <font>
      <sz val="8"/>
      <name val="Times New Roman"/>
    </font>
    <font>
      <sz val="12"/>
      <name val="¹ÙÅÁÃ¼"/>
      <family val="1"/>
      <charset val="129"/>
    </font>
    <font>
      <sz val="16"/>
      <color indexed="9"/>
      <name val="Arial MT Black"/>
      <family val="2"/>
    </font>
    <font>
      <sz val="12"/>
      <name val="Tms Rmn"/>
      <family val="1"/>
    </font>
    <font>
      <sz val="11"/>
      <color indexed="17"/>
      <name val="Calibri"/>
      <family val="2"/>
    </font>
    <font>
      <sz val="12"/>
      <name val="±¼¸²Ã¼"/>
      <family val="3"/>
      <charset val="129"/>
    </font>
    <font>
      <sz val="10"/>
      <color indexed="8"/>
      <name val="Arial Narrow"/>
      <family val="2"/>
    </font>
    <font>
      <sz val="10"/>
      <name val="Arial Narrow"/>
    </font>
    <font>
      <b/>
      <sz val="10"/>
      <color indexed="8"/>
      <name val="Arial Narrow"/>
      <family val="2"/>
    </font>
    <font>
      <b/>
      <sz val="11"/>
      <color indexed="52"/>
      <name val="Calibri"/>
      <family val="2"/>
    </font>
    <font>
      <b/>
      <sz val="10"/>
      <name val="Helv"/>
    </font>
    <font>
      <b/>
      <sz val="11"/>
      <color indexed="9"/>
      <name val="Calibri"/>
      <family val="2"/>
    </font>
    <font>
      <sz val="11"/>
      <color indexed="52"/>
      <name val="Calibri"/>
      <family val="2"/>
    </font>
    <font>
      <sz val="8"/>
      <color indexed="18"/>
      <name val="Times New Roman"/>
      <family val="1"/>
    </font>
    <font>
      <b/>
      <sz val="10"/>
      <color indexed="8"/>
      <name val="Verdana"/>
    </font>
    <font>
      <b/>
      <sz val="10"/>
      <color indexed="54"/>
      <name val="Verdana"/>
    </font>
    <font>
      <sz val="10"/>
      <name val="Geneva"/>
      <family val="2"/>
    </font>
    <font>
      <sz val="10"/>
      <name val="Geneva"/>
    </font>
    <font>
      <sz val="10"/>
      <color indexed="24"/>
      <name val="MS Sans Serif"/>
    </font>
    <font>
      <sz val="12"/>
      <name val="Arial"/>
      <family val="2"/>
    </font>
    <font>
      <sz val="10"/>
      <color indexed="13"/>
      <name val="Arial Narrow"/>
      <family val="2"/>
    </font>
    <font>
      <sz val="10"/>
      <name val="Book Antiqua"/>
      <family val="1"/>
    </font>
    <font>
      <sz val="9"/>
      <color indexed="12"/>
      <name val="Arial"/>
      <family val="2"/>
    </font>
    <font>
      <sz val="8"/>
      <name val="Arial MT"/>
    </font>
    <font>
      <sz val="8"/>
      <name val="Helvetica"/>
    </font>
    <font>
      <b/>
      <sz val="11"/>
      <color indexed="56"/>
      <name val="Calibri"/>
      <family val="2"/>
    </font>
    <font>
      <sz val="11"/>
      <color indexed="62"/>
      <name val="Calibri"/>
      <family val="2"/>
    </font>
    <font>
      <sz val="12"/>
      <name val="Helv"/>
    </font>
    <font>
      <sz val="10"/>
      <name val="Arial"/>
      <charset val="238"/>
    </font>
    <font>
      <i/>
      <sz val="6"/>
      <name val="Times New Roman"/>
      <family val="1"/>
    </font>
    <font>
      <sz val="10"/>
      <color indexed="10"/>
      <name val="Arial Narrow"/>
      <family val="2"/>
    </font>
    <font>
      <sz val="8"/>
      <name val="Arial"/>
      <family val="2"/>
    </font>
    <font>
      <b/>
      <sz val="10"/>
      <name val="Arial"/>
      <family val="2"/>
    </font>
    <font>
      <b/>
      <sz val="11"/>
      <name val="Arial"/>
      <family val="2"/>
    </font>
    <font>
      <b/>
      <sz val="12"/>
      <name val="Arial"/>
      <family val="2"/>
    </font>
    <font>
      <b/>
      <sz val="10"/>
      <color indexed="9"/>
      <name val="Arial Narrow"/>
      <family val="2"/>
    </font>
    <font>
      <b/>
      <sz val="8"/>
      <name val="Arial MT"/>
    </font>
    <font>
      <b/>
      <sz val="10"/>
      <color indexed="62"/>
      <name val="Arial Narrow"/>
      <family val="2"/>
    </font>
    <font>
      <sz val="8"/>
      <name val="Times New Roman"/>
      <family val="1"/>
    </font>
    <font>
      <sz val="11"/>
      <color indexed="20"/>
      <name val="Calibri"/>
      <family val="2"/>
    </font>
    <font>
      <sz val="10"/>
      <color indexed="12"/>
      <name val="Arial Narrow"/>
      <family val="2"/>
    </font>
    <font>
      <sz val="10"/>
      <name val="MS Sans Serif"/>
    </font>
    <font>
      <b/>
      <sz val="10"/>
      <name val="Tms Rmn"/>
    </font>
    <font>
      <b/>
      <u/>
      <sz val="12"/>
      <name val="L Serifa Light"/>
    </font>
    <font>
      <sz val="9"/>
      <name val="Times New Roman"/>
    </font>
    <font>
      <sz val="9"/>
      <name val="Times New Roman"/>
      <family val="1"/>
    </font>
    <font>
      <sz val="8"/>
      <color indexed="72"/>
      <name val="Arial"/>
      <family val="2"/>
    </font>
    <font>
      <sz val="8"/>
      <name val="Arial"/>
    </font>
    <font>
      <i/>
      <sz val="8"/>
      <name val="Arial MT"/>
    </font>
    <font>
      <sz val="9"/>
      <name val="Arial"/>
    </font>
    <font>
      <b/>
      <sz val="11"/>
      <color indexed="63"/>
      <name val="Calibri"/>
      <family val="2"/>
    </font>
    <font>
      <sz val="8"/>
      <name val="MS Serif"/>
      <family val="1"/>
    </font>
    <font>
      <sz val="12"/>
      <name val="Arial"/>
    </font>
    <font>
      <b/>
      <sz val="9"/>
      <name val="Arial"/>
      <family val="2"/>
    </font>
    <font>
      <b/>
      <sz val="8"/>
      <name val="Arial"/>
      <family val="2"/>
    </font>
    <font>
      <sz val="8"/>
      <color indexed="8"/>
      <name val="Arial"/>
    </font>
    <font>
      <i/>
      <sz val="8"/>
      <name val="Tms Rmn"/>
    </font>
    <font>
      <sz val="11"/>
      <color indexed="10"/>
      <name val="Calibri"/>
      <family val="2"/>
    </font>
    <font>
      <i/>
      <sz val="11"/>
      <color indexed="23"/>
      <name val="Calibri"/>
      <family val="2"/>
    </font>
    <font>
      <b/>
      <sz val="16"/>
      <color indexed="62"/>
      <name val="Arial"/>
      <family val="2"/>
    </font>
    <font>
      <b/>
      <sz val="8"/>
      <name val="Tms Rmn"/>
    </font>
    <font>
      <b/>
      <sz val="18"/>
      <color indexed="56"/>
      <name val="Cambria"/>
      <family val="2"/>
    </font>
    <font>
      <b/>
      <sz val="15"/>
      <color indexed="56"/>
      <name val="Calibri"/>
      <family val="2"/>
    </font>
    <font>
      <b/>
      <sz val="13"/>
      <color indexed="56"/>
      <name val="Calibri"/>
      <family val="2"/>
    </font>
    <font>
      <sz val="10"/>
      <name val="Tms Rmn"/>
    </font>
    <font>
      <b/>
      <u/>
      <sz val="8"/>
      <name val="Helvetica"/>
    </font>
    <font>
      <sz val="12"/>
      <name val="Osaka"/>
      <family val="3"/>
      <charset val="128"/>
    </font>
    <font>
      <sz val="12"/>
      <name val="바탕체"/>
      <family val="1"/>
      <charset val="129"/>
    </font>
    <font>
      <u/>
      <sz val="7.5"/>
      <color indexed="36"/>
      <name val="Arial"/>
      <family val="2"/>
    </font>
    <font>
      <sz val="12"/>
      <name val="宋体"/>
      <charset val="134"/>
    </font>
    <font>
      <sz val="24"/>
      <color indexed="9"/>
      <name val="Arial Black"/>
      <family val="2"/>
    </font>
    <font>
      <sz val="18"/>
      <color indexed="9"/>
      <name val="Arial Black"/>
      <family val="2"/>
    </font>
    <font>
      <u/>
      <sz val="8.5"/>
      <color theme="10"/>
      <name val="Arial"/>
      <charset val="1"/>
    </font>
    <font>
      <u/>
      <sz val="8.5"/>
      <color theme="9"/>
      <name val="Arial"/>
      <family val="2"/>
    </font>
    <font>
      <sz val="16"/>
      <color theme="9"/>
      <name val="Arial"/>
      <family val="2"/>
    </font>
    <font>
      <sz val="10"/>
      <color theme="0"/>
      <name val="Arial"/>
      <family val="2"/>
    </font>
    <font>
      <sz val="14"/>
      <color theme="0"/>
      <name val="Arial Black"/>
      <family val="2"/>
    </font>
    <font>
      <sz val="10"/>
      <color theme="9"/>
      <name val="Arial"/>
      <family val="2"/>
    </font>
    <font>
      <b/>
      <sz val="10"/>
      <color theme="9"/>
      <name val="Arial"/>
      <family val="2"/>
    </font>
    <font>
      <b/>
      <sz val="8"/>
      <color theme="9"/>
      <name val="Arial"/>
      <family val="2"/>
    </font>
    <font>
      <sz val="8.5"/>
      <color theme="0"/>
      <name val="Arial"/>
      <family val="2"/>
    </font>
    <font>
      <u/>
      <sz val="8.5"/>
      <color theme="0"/>
      <name val="Arial"/>
      <family val="2"/>
    </font>
    <font>
      <i/>
      <sz val="8.5"/>
      <color theme="0"/>
      <name val="Arial"/>
      <family val="2"/>
    </font>
    <font>
      <b/>
      <sz val="14"/>
      <name val="Verdana"/>
      <family val="2"/>
    </font>
    <font>
      <sz val="10"/>
      <name val="Verdana"/>
      <family val="2"/>
    </font>
    <font>
      <sz val="10"/>
      <color indexed="10"/>
      <name val="Verdana"/>
      <family val="2"/>
    </font>
    <font>
      <b/>
      <sz val="10"/>
      <name val="Verdana"/>
      <family val="2"/>
    </font>
    <font>
      <sz val="12"/>
      <color theme="9"/>
      <name val="Arial"/>
      <family val="2"/>
    </font>
    <font>
      <b/>
      <sz val="12"/>
      <color theme="9"/>
      <name val="Arial"/>
      <family val="2"/>
    </font>
    <font>
      <i/>
      <u/>
      <sz val="8.5"/>
      <color theme="0"/>
      <name val="Arial"/>
      <family val="2"/>
    </font>
    <font>
      <sz val="11"/>
      <name val="Calibri"/>
      <family val="2"/>
    </font>
    <font>
      <b/>
      <sz val="11"/>
      <name val="Calibri"/>
      <family val="2"/>
    </font>
    <font>
      <i/>
      <sz val="12"/>
      <color theme="0"/>
      <name val="Arial"/>
      <family val="2"/>
    </font>
    <font>
      <b/>
      <sz val="20"/>
      <color theme="0"/>
      <name val="Arial"/>
      <family val="2"/>
    </font>
    <font>
      <i/>
      <sz val="10"/>
      <name val="Arial"/>
      <family val="2"/>
    </font>
    <font>
      <sz val="16"/>
      <color theme="0"/>
      <name val="Arial Black"/>
      <family val="2"/>
    </font>
    <font>
      <sz val="10"/>
      <color theme="9" tint="-0.249977111117893"/>
      <name val="Arial"/>
      <family val="2"/>
    </font>
    <font>
      <u/>
      <sz val="8.5"/>
      <color theme="10"/>
      <name val="Arial"/>
      <family val="2"/>
    </font>
    <font>
      <b/>
      <i/>
      <sz val="10"/>
      <name val="Arial"/>
      <family val="2"/>
    </font>
    <font>
      <sz val="16"/>
      <name val="Arial Black"/>
      <family val="2"/>
    </font>
  </fonts>
  <fills count="51">
    <fill>
      <patternFill patternType="none"/>
    </fill>
    <fill>
      <patternFill patternType="gray125"/>
    </fill>
    <fill>
      <patternFill patternType="solid">
        <fgColor indexed="8"/>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2"/>
        <bgColor indexed="64"/>
      </patternFill>
    </fill>
    <fill>
      <patternFill patternType="solid">
        <fgColor indexed="23"/>
        <bgColor indexed="64"/>
      </patternFill>
    </fill>
    <fill>
      <patternFill patternType="solid">
        <fgColor indexed="43"/>
        <bgColor indexed="64"/>
      </patternFill>
    </fill>
    <fill>
      <patternFill patternType="solid">
        <fgColor indexed="13"/>
        <bgColor indexed="64"/>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indexed="22"/>
        <bgColor indexed="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bgColor indexed="64"/>
      </patternFill>
    </fill>
    <fill>
      <patternFill patternType="solid">
        <fgColor indexed="13"/>
      </patternFill>
    </fill>
    <fill>
      <patternFill patternType="solid">
        <fgColor indexed="51"/>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1"/>
        <bgColor indexed="15"/>
      </patternFill>
    </fill>
    <fill>
      <patternFill patternType="gray125">
        <fgColor indexed="13"/>
      </patternFill>
    </fill>
    <fill>
      <patternFill patternType="gray125">
        <fgColor indexed="8"/>
      </patternFill>
    </fill>
    <fill>
      <patternFill patternType="solid">
        <fgColor indexed="26"/>
      </patternFill>
    </fill>
    <fill>
      <patternFill patternType="mediumGray">
        <fgColor indexed="22"/>
      </patternFill>
    </fill>
    <fill>
      <patternFill patternType="solid">
        <fgColor theme="1"/>
        <bgColor indexed="64"/>
      </patternFill>
    </fill>
    <fill>
      <patternFill patternType="solid">
        <fgColor theme="0" tint="-0.2499465926084170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49998474074526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64"/>
      </left>
      <right/>
      <top/>
      <bottom/>
      <diagonal/>
    </border>
    <border>
      <left/>
      <right/>
      <top style="medium">
        <color indexed="64"/>
      </top>
      <bottom style="medium">
        <color indexed="64"/>
      </bottom>
      <diagonal/>
    </border>
    <border>
      <left style="thin">
        <color indexed="64"/>
      </left>
      <right/>
      <top style="thin">
        <color indexed="64"/>
      </top>
      <bottom/>
      <diagonal/>
    </border>
    <border>
      <left/>
      <right/>
      <top/>
      <bottom style="thin">
        <color indexed="64"/>
      </bottom>
      <diagonal/>
    </border>
    <border>
      <left style="medium">
        <color indexed="64"/>
      </left>
      <right style="dotted">
        <color indexed="64"/>
      </right>
      <top style="medium">
        <color indexed="64"/>
      </top>
      <bottom style="hair">
        <color indexed="64"/>
      </bottom>
      <diagonal/>
    </border>
    <border>
      <left/>
      <right/>
      <top/>
      <bottom style="medium">
        <color indexed="64"/>
      </bottom>
      <diagonal/>
    </border>
    <border>
      <left/>
      <right style="hair">
        <color indexed="64"/>
      </right>
      <top/>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468">
    <xf numFmtId="0" fontId="0" fillId="0" borderId="0">
      <alignment wrapText="1"/>
    </xf>
    <xf numFmtId="43" fontId="1" fillId="0" borderId="0" applyFont="0" applyFill="0" applyBorder="0" applyAlignment="0" applyProtection="0">
      <alignment wrapText="1"/>
    </xf>
    <xf numFmtId="9" fontId="1" fillId="0" borderId="0" applyFont="0" applyFill="0" applyBorder="0" applyAlignment="0" applyProtection="0">
      <alignment wrapText="1"/>
    </xf>
    <xf numFmtId="0" fontId="6" fillId="0" borderId="0"/>
    <xf numFmtId="0" fontId="2" fillId="0" borderId="0"/>
    <xf numFmtId="0" fontId="10" fillId="0" borderId="0"/>
    <xf numFmtId="0" fontId="11" fillId="0" borderId="0" applyNumberFormat="0" applyFont="0" applyFill="0" applyBorder="0" applyAlignment="0" applyProtection="0"/>
    <xf numFmtId="0" fontId="12" fillId="0" borderId="0" applyNumberFormat="0" applyFill="0" applyBorder="0" applyAlignment="0" applyProtection="0">
      <alignment vertical="top"/>
      <protection locked="0"/>
    </xf>
    <xf numFmtId="165" fontId="2" fillId="0" borderId="0" applyFont="0" applyFill="0" applyBorder="0" applyAlignment="0" applyProtection="0"/>
    <xf numFmtId="166" fontId="2" fillId="0" borderId="0" applyFont="0" applyFill="0" applyBorder="0" applyAlignment="0" applyProtection="0"/>
    <xf numFmtId="0" fontId="12" fillId="0" borderId="0" applyNumberFormat="0" applyFill="0" applyBorder="0" applyAlignment="0" applyProtection="0">
      <alignment vertical="top"/>
      <protection locked="0"/>
    </xf>
    <xf numFmtId="167" fontId="13" fillId="0" borderId="0" applyFont="0" applyFill="0" applyBorder="0" applyAlignment="0" applyProtection="0"/>
    <xf numFmtId="0" fontId="2" fillId="0" borderId="0"/>
    <xf numFmtId="168" fontId="6" fillId="0" borderId="0" applyFont="0" applyFill="0" applyBorder="0" applyAlignment="0" applyProtection="0"/>
    <xf numFmtId="169" fontId="6" fillId="0" borderId="0" applyFont="0" applyFill="0" applyBorder="0" applyAlignment="0" applyProtection="0"/>
    <xf numFmtId="0" fontId="2" fillId="0" borderId="0"/>
    <xf numFmtId="0" fontId="2" fillId="0" borderId="0" applyNumberFormat="0" applyFill="0" applyBorder="0" applyAlignment="0" applyProtection="0"/>
    <xf numFmtId="3" fontId="7" fillId="0" borderId="0"/>
    <xf numFmtId="0" fontId="14" fillId="0" borderId="0"/>
    <xf numFmtId="0" fontId="15" fillId="0" borderId="0" applyNumberFormat="0" applyAlignment="0" applyProtection="0"/>
    <xf numFmtId="170" fontId="6" fillId="0" borderId="0">
      <alignment horizontal="left" wrapText="1"/>
    </xf>
    <xf numFmtId="170" fontId="6" fillId="0" borderId="0">
      <alignment horizontal="left" wrapText="1"/>
    </xf>
    <xf numFmtId="3" fontId="7" fillId="0" borderId="0"/>
    <xf numFmtId="3" fontId="7" fillId="0" borderId="0"/>
    <xf numFmtId="37" fontId="16" fillId="0" borderId="0" applyFill="0" applyBorder="0">
      <alignment horizontal="right"/>
    </xf>
    <xf numFmtId="0" fontId="14" fillId="0" borderId="0"/>
    <xf numFmtId="0" fontId="6" fillId="0" borderId="0"/>
    <xf numFmtId="3" fontId="7" fillId="0" borderId="0"/>
    <xf numFmtId="171" fontId="6" fillId="0" borderId="0" applyFont="0" applyFill="0" applyBorder="0" applyAlignment="0" applyProtection="0"/>
    <xf numFmtId="37" fontId="16" fillId="0" borderId="0" applyFill="0" applyBorder="0">
      <alignment horizontal="right"/>
    </xf>
    <xf numFmtId="0" fontId="14" fillId="0" borderId="0"/>
    <xf numFmtId="172" fontId="6" fillId="0" borderId="0" applyFont="0" applyFill="0" applyBorder="0" applyAlignment="0" applyProtection="0"/>
    <xf numFmtId="173" fontId="6" fillId="0" borderId="0" applyFont="0" applyFill="0" applyBorder="0" applyAlignment="0" applyProtection="0"/>
    <xf numFmtId="170" fontId="6" fillId="0" borderId="0">
      <alignment horizontal="left" wrapText="1"/>
    </xf>
    <xf numFmtId="37" fontId="16" fillId="0" borderId="0" applyFill="0" applyBorder="0">
      <alignment horizontal="right"/>
    </xf>
    <xf numFmtId="0" fontId="14" fillId="0" borderId="0"/>
    <xf numFmtId="37" fontId="16" fillId="0" borderId="0" applyFill="0" applyBorder="0">
      <alignment horizontal="right"/>
    </xf>
    <xf numFmtId="174" fontId="6" fillId="0" borderId="0" applyFont="0" applyFill="0" applyBorder="0" applyAlignment="0" applyProtection="0"/>
    <xf numFmtId="0" fontId="17" fillId="0" borderId="0"/>
    <xf numFmtId="3" fontId="7" fillId="0" borderId="0"/>
    <xf numFmtId="0" fontId="17" fillId="0" borderId="0"/>
    <xf numFmtId="0" fontId="17" fillId="0" borderId="0"/>
    <xf numFmtId="170" fontId="6" fillId="0" borderId="0">
      <alignment horizontal="left" wrapText="1"/>
    </xf>
    <xf numFmtId="0" fontId="17" fillId="0" borderId="0"/>
    <xf numFmtId="0" fontId="17" fillId="0" borderId="0"/>
    <xf numFmtId="0" fontId="17" fillId="0" borderId="0"/>
    <xf numFmtId="170" fontId="6" fillId="0" borderId="0">
      <alignment horizontal="left" wrapText="1"/>
    </xf>
    <xf numFmtId="0" fontId="17" fillId="0" borderId="0"/>
    <xf numFmtId="170" fontId="6" fillId="0" borderId="0">
      <alignment horizontal="left" wrapText="1"/>
    </xf>
    <xf numFmtId="170" fontId="6" fillId="0" borderId="0">
      <alignment horizontal="left" wrapText="1"/>
    </xf>
    <xf numFmtId="170" fontId="6" fillId="0" borderId="0">
      <alignment horizontal="left" wrapText="1"/>
    </xf>
    <xf numFmtId="0" fontId="17" fillId="0" borderId="0"/>
    <xf numFmtId="170" fontId="6" fillId="0" borderId="0">
      <alignment horizontal="left" wrapText="1"/>
    </xf>
    <xf numFmtId="170" fontId="6" fillId="0" borderId="0">
      <alignment horizontal="left" wrapText="1"/>
    </xf>
    <xf numFmtId="170" fontId="6" fillId="0" borderId="0">
      <alignment horizontal="left" wrapText="1"/>
    </xf>
    <xf numFmtId="170" fontId="6" fillId="0" borderId="0">
      <alignment horizontal="left" wrapText="1"/>
    </xf>
    <xf numFmtId="0" fontId="17" fillId="0" borderId="0"/>
    <xf numFmtId="170" fontId="6" fillId="0" borderId="0">
      <alignment horizontal="left" wrapText="1"/>
    </xf>
    <xf numFmtId="170" fontId="6" fillId="0" borderId="0">
      <alignment horizontal="left" wrapText="1"/>
    </xf>
    <xf numFmtId="170" fontId="6" fillId="0" borderId="0">
      <alignment horizontal="left" wrapText="1"/>
    </xf>
    <xf numFmtId="0" fontId="17" fillId="0" borderId="0"/>
    <xf numFmtId="170" fontId="6" fillId="0" borderId="0">
      <alignment horizontal="left" wrapText="1"/>
    </xf>
    <xf numFmtId="0" fontId="17" fillId="0" borderId="0"/>
    <xf numFmtId="170" fontId="6" fillId="0" borderId="0">
      <alignment horizontal="left" wrapText="1"/>
    </xf>
    <xf numFmtId="0" fontId="17" fillId="0" borderId="0"/>
    <xf numFmtId="170" fontId="6" fillId="0" borderId="0">
      <alignment horizontal="left" wrapText="1"/>
    </xf>
    <xf numFmtId="170" fontId="6" fillId="0" borderId="0">
      <alignment horizontal="left" wrapText="1"/>
    </xf>
    <xf numFmtId="0" fontId="17" fillId="0" borderId="0"/>
    <xf numFmtId="170" fontId="6" fillId="0" borderId="0">
      <alignment horizontal="left" wrapText="1"/>
    </xf>
    <xf numFmtId="170" fontId="6" fillId="0" borderId="0">
      <alignment horizontal="left" wrapText="1"/>
    </xf>
    <xf numFmtId="170" fontId="6" fillId="0" borderId="0">
      <alignment horizontal="left" wrapText="1"/>
    </xf>
    <xf numFmtId="0" fontId="17" fillId="0" borderId="0"/>
    <xf numFmtId="0" fontId="17" fillId="0" borderId="0"/>
    <xf numFmtId="0" fontId="17" fillId="0" borderId="0"/>
    <xf numFmtId="0" fontId="17" fillId="0" borderId="0"/>
    <xf numFmtId="0" fontId="17" fillId="0" borderId="0"/>
    <xf numFmtId="170" fontId="6" fillId="0" borderId="0">
      <alignment horizontal="left" wrapText="1"/>
    </xf>
    <xf numFmtId="0" fontId="17" fillId="0" borderId="0"/>
    <xf numFmtId="0" fontId="17" fillId="0" borderId="0"/>
    <xf numFmtId="170" fontId="6" fillId="0" borderId="0">
      <alignment horizontal="left" wrapText="1"/>
    </xf>
    <xf numFmtId="0" fontId="17" fillId="0" borderId="0"/>
    <xf numFmtId="0" fontId="17" fillId="0" borderId="0"/>
    <xf numFmtId="0" fontId="17" fillId="0" borderId="0"/>
    <xf numFmtId="170" fontId="6" fillId="0" borderId="0">
      <alignment horizontal="left" wrapText="1"/>
    </xf>
    <xf numFmtId="170" fontId="6" fillId="0" borderId="0">
      <alignment horizontal="left" wrapText="1"/>
    </xf>
    <xf numFmtId="170" fontId="6" fillId="0" borderId="0">
      <alignment horizontal="left" wrapText="1"/>
    </xf>
    <xf numFmtId="170" fontId="6" fillId="0" borderId="0">
      <alignment horizontal="left" wrapText="1"/>
    </xf>
    <xf numFmtId="170" fontId="6" fillId="0" borderId="0">
      <alignment horizontal="left" wrapText="1"/>
    </xf>
    <xf numFmtId="170" fontId="6" fillId="0" borderId="0">
      <alignment horizontal="left" wrapText="1"/>
    </xf>
    <xf numFmtId="170" fontId="6"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2" fillId="0" borderId="0"/>
    <xf numFmtId="0" fontId="18" fillId="0" borderId="0" applyNumberFormat="0" applyFill="0" applyBorder="0" applyAlignment="0" applyProtection="0"/>
    <xf numFmtId="0" fontId="6" fillId="3"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 fillId="0" borderId="0" applyNumberFormat="0" applyFill="0" applyBorder="0" applyAlignment="0" applyProtection="0"/>
    <xf numFmtId="0" fontId="17" fillId="0" borderId="0"/>
    <xf numFmtId="0" fontId="17" fillId="0" borderId="0"/>
    <xf numFmtId="0" fontId="17" fillId="0" borderId="0"/>
    <xf numFmtId="170" fontId="6" fillId="0" borderId="0">
      <alignment horizontal="left" wrapText="1"/>
    </xf>
    <xf numFmtId="0" fontId="17" fillId="0" borderId="0"/>
    <xf numFmtId="175" fontId="6" fillId="0" borderId="0" applyFont="0" applyFill="0" applyBorder="0" applyAlignment="0" applyProtection="0"/>
    <xf numFmtId="176" fontId="6" fillId="0" borderId="0" applyFont="0" applyFill="0" applyBorder="0" applyProtection="0">
      <alignment horizontal="right"/>
    </xf>
    <xf numFmtId="0" fontId="2" fillId="0" borderId="0" applyNumberFormat="0" applyFill="0" applyBorder="0" applyAlignment="0" applyProtection="0"/>
    <xf numFmtId="37" fontId="16" fillId="0" borderId="0" applyFill="0" applyBorder="0">
      <alignment horizontal="right"/>
    </xf>
    <xf numFmtId="0" fontId="2" fillId="0" borderId="0" applyNumberFormat="0" applyFill="0" applyBorder="0" applyAlignment="0" applyProtection="0"/>
    <xf numFmtId="0" fontId="15" fillId="0" borderId="0" applyNumberFormat="0" applyAlignment="0" applyProtection="0"/>
    <xf numFmtId="0" fontId="6" fillId="0" borderId="0"/>
    <xf numFmtId="37" fontId="16" fillId="0" borderId="0" applyFill="0" applyBorder="0">
      <alignment horizontal="right"/>
    </xf>
    <xf numFmtId="0" fontId="2" fillId="0" borderId="0" applyNumberFormat="0" applyFill="0" applyBorder="0" applyAlignment="0" applyProtection="0"/>
    <xf numFmtId="0" fontId="17" fillId="0" borderId="0"/>
    <xf numFmtId="0" fontId="14" fillId="0" borderId="0"/>
    <xf numFmtId="37" fontId="16" fillId="0" borderId="0" applyFill="0" applyBorder="0">
      <alignment horizontal="right"/>
    </xf>
    <xf numFmtId="0" fontId="2" fillId="0" borderId="0" applyNumberFormat="0" applyFill="0" applyBorder="0" applyAlignment="0" applyProtection="0"/>
    <xf numFmtId="0" fontId="17" fillId="0" borderId="0"/>
    <xf numFmtId="170" fontId="6" fillId="0" borderId="0">
      <alignment horizontal="left" wrapText="1"/>
    </xf>
    <xf numFmtId="0" fontId="17" fillId="0" borderId="0"/>
    <xf numFmtId="170" fontId="6" fillId="0" borderId="0">
      <alignment horizontal="left" wrapText="1"/>
    </xf>
    <xf numFmtId="170" fontId="6" fillId="0" borderId="0">
      <alignment horizontal="left" wrapText="1"/>
    </xf>
    <xf numFmtId="170" fontId="6" fillId="0" borderId="0">
      <alignment horizontal="left" wrapText="1"/>
    </xf>
    <xf numFmtId="0" fontId="17" fillId="0" borderId="0"/>
    <xf numFmtId="170" fontId="6" fillId="0" borderId="0">
      <alignment horizontal="left" wrapText="1"/>
    </xf>
    <xf numFmtId="0" fontId="17" fillId="0" borderId="0"/>
    <xf numFmtId="0" fontId="17" fillId="0" borderId="0"/>
    <xf numFmtId="0" fontId="17" fillId="0" borderId="0"/>
    <xf numFmtId="170" fontId="6" fillId="0" borderId="0">
      <alignment horizontal="left" wrapText="1"/>
    </xf>
    <xf numFmtId="0" fontId="17" fillId="0" borderId="0"/>
    <xf numFmtId="170" fontId="6" fillId="0" borderId="0">
      <alignment horizontal="left" wrapText="1"/>
    </xf>
    <xf numFmtId="0" fontId="17" fillId="0" borderId="0"/>
    <xf numFmtId="0" fontId="17" fillId="0" borderId="0"/>
    <xf numFmtId="0" fontId="17" fillId="0" borderId="0"/>
    <xf numFmtId="170" fontId="6" fillId="0" borderId="0">
      <alignment horizontal="left" wrapText="1"/>
    </xf>
    <xf numFmtId="0" fontId="17" fillId="0" borderId="0"/>
    <xf numFmtId="0" fontId="17" fillId="0" borderId="0"/>
    <xf numFmtId="0" fontId="17" fillId="0" borderId="0"/>
    <xf numFmtId="170" fontId="6" fillId="0" borderId="0">
      <alignment horizontal="left" wrapText="1"/>
    </xf>
    <xf numFmtId="0" fontId="17" fillId="0" borderId="0"/>
    <xf numFmtId="170" fontId="6" fillId="0" borderId="0">
      <alignment horizontal="left" wrapText="1"/>
    </xf>
    <xf numFmtId="0" fontId="17" fillId="0" borderId="0"/>
    <xf numFmtId="0" fontId="17" fillId="0" borderId="0"/>
    <xf numFmtId="170" fontId="6" fillId="0" borderId="0">
      <alignment horizontal="left" wrapText="1"/>
    </xf>
    <xf numFmtId="0" fontId="17" fillId="0" borderId="0"/>
    <xf numFmtId="0" fontId="17" fillId="0" borderId="0"/>
    <xf numFmtId="170" fontId="6" fillId="0" borderId="0">
      <alignment horizontal="left" wrapText="1"/>
    </xf>
    <xf numFmtId="0" fontId="17" fillId="0" borderId="0"/>
    <xf numFmtId="0" fontId="17" fillId="0" borderId="0"/>
    <xf numFmtId="0" fontId="17" fillId="0" borderId="0"/>
    <xf numFmtId="170" fontId="6" fillId="0" borderId="0">
      <alignment horizontal="left" wrapText="1"/>
    </xf>
    <xf numFmtId="170" fontId="6" fillId="0" borderId="0">
      <alignment horizontal="left" wrapText="1"/>
    </xf>
    <xf numFmtId="170" fontId="6" fillId="0" borderId="0">
      <alignment horizontal="left" wrapText="1"/>
    </xf>
    <xf numFmtId="170" fontId="6" fillId="0" borderId="0">
      <alignment horizontal="left" wrapText="1"/>
    </xf>
    <xf numFmtId="0" fontId="17" fillId="0" borderId="0"/>
    <xf numFmtId="0" fontId="17" fillId="0" borderId="0"/>
    <xf numFmtId="170" fontId="6" fillId="0" borderId="0">
      <alignment horizontal="left" wrapText="1"/>
    </xf>
    <xf numFmtId="170" fontId="6" fillId="0" borderId="0">
      <alignment horizontal="left" wrapText="1"/>
    </xf>
    <xf numFmtId="0" fontId="17" fillId="0" borderId="0"/>
    <xf numFmtId="170" fontId="6" fillId="0" borderId="0">
      <alignment horizontal="left" wrapText="1"/>
    </xf>
    <xf numFmtId="170" fontId="6" fillId="0" borderId="0">
      <alignment horizontal="left" wrapText="1"/>
    </xf>
    <xf numFmtId="0" fontId="17" fillId="0" borderId="0"/>
    <xf numFmtId="170" fontId="6" fillId="0" borderId="0">
      <alignment horizontal="left" wrapText="1"/>
    </xf>
    <xf numFmtId="170" fontId="6" fillId="0" borderId="0">
      <alignment horizontal="left" wrapText="1"/>
    </xf>
    <xf numFmtId="170" fontId="6" fillId="0" borderId="0">
      <alignment horizontal="left" wrapText="1"/>
    </xf>
    <xf numFmtId="0" fontId="17" fillId="0" borderId="0"/>
    <xf numFmtId="170" fontId="6" fillId="0" borderId="0">
      <alignment horizontal="left" wrapText="1"/>
    </xf>
    <xf numFmtId="170" fontId="6"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170" fontId="6"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7" fillId="0" borderId="0"/>
    <xf numFmtId="0" fontId="17" fillId="0" borderId="0"/>
    <xf numFmtId="0" fontId="19" fillId="0" borderId="0" applyNumberFormat="0" applyFill="0" applyBorder="0" applyProtection="0">
      <alignment vertical="top"/>
    </xf>
    <xf numFmtId="0" fontId="14" fillId="0" borderId="0"/>
    <xf numFmtId="37" fontId="16" fillId="0" borderId="0" applyFill="0" applyBorder="0">
      <alignment horizontal="right"/>
    </xf>
    <xf numFmtId="0" fontId="20" fillId="0" borderId="2" applyNumberFormat="0" applyFill="0" applyAlignment="0" applyProtection="0"/>
    <xf numFmtId="0" fontId="21" fillId="0" borderId="3" applyNumberFormat="0" applyFill="0" applyProtection="0">
      <alignment horizontal="center"/>
    </xf>
    <xf numFmtId="0" fontId="21" fillId="0" borderId="0" applyNumberFormat="0" applyFill="0" applyBorder="0" applyProtection="0">
      <alignment horizontal="left"/>
    </xf>
    <xf numFmtId="0" fontId="22" fillId="0" borderId="0" applyNumberFormat="0" applyFill="0" applyBorder="0" applyProtection="0">
      <alignment horizontal="centerContinuous"/>
    </xf>
    <xf numFmtId="3" fontId="7" fillId="0" borderId="0"/>
    <xf numFmtId="170" fontId="6" fillId="0" borderId="0">
      <alignment horizontal="left" wrapText="1"/>
    </xf>
    <xf numFmtId="170" fontId="6" fillId="0" borderId="0">
      <alignment horizontal="left" wrapText="1"/>
    </xf>
    <xf numFmtId="37" fontId="16" fillId="0" borderId="0" applyFill="0" applyBorder="0">
      <alignment horizontal="right"/>
    </xf>
    <xf numFmtId="0" fontId="2" fillId="0" borderId="0" applyNumberFormat="0" applyFill="0" applyBorder="0" applyAlignment="0" applyProtection="0"/>
    <xf numFmtId="170" fontId="6" fillId="0" borderId="0">
      <alignment horizontal="left" wrapText="1"/>
    </xf>
    <xf numFmtId="170" fontId="6" fillId="0" borderId="0">
      <alignment horizontal="left" wrapText="1"/>
    </xf>
    <xf numFmtId="0" fontId="17" fillId="0" borderId="0"/>
    <xf numFmtId="0" fontId="17" fillId="0" borderId="0"/>
    <xf numFmtId="0" fontId="2" fillId="0" borderId="0"/>
    <xf numFmtId="0" fontId="10" fillId="0" borderId="0"/>
    <xf numFmtId="0" fontId="2" fillId="0" borderId="0"/>
    <xf numFmtId="0" fontId="6" fillId="0" borderId="0"/>
    <xf numFmtId="167" fontId="13" fillId="0" borderId="0" applyFont="0" applyFill="0" applyBorder="0" applyAlignment="0" applyProtection="0"/>
    <xf numFmtId="177" fontId="13" fillId="0" borderId="0" applyFont="0" applyFill="0" applyBorder="0" applyAlignment="0" applyProtection="0"/>
    <xf numFmtId="178" fontId="23" fillId="0" borderId="0">
      <alignment horizontal="left"/>
    </xf>
    <xf numFmtId="179" fontId="24" fillId="0" borderId="0">
      <alignment horizontal="left"/>
    </xf>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 fillId="0" borderId="0"/>
    <xf numFmtId="0" fontId="12" fillId="0" borderId="0" applyNumberFormat="0" applyFill="0" applyBorder="0" applyAlignment="0" applyProtection="0">
      <alignment vertical="top"/>
      <protection locked="0"/>
    </xf>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6" fillId="14"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7" fillId="0" borderId="0">
      <protection locked="0"/>
    </xf>
    <xf numFmtId="1" fontId="28" fillId="18" borderId="0">
      <alignment horizontal="left"/>
    </xf>
    <xf numFmtId="0" fontId="2" fillId="0" borderId="0"/>
    <xf numFmtId="0" fontId="2" fillId="0" borderId="0"/>
    <xf numFmtId="0" fontId="29" fillId="0" borderId="4">
      <alignment horizontal="center" vertical="center"/>
    </xf>
    <xf numFmtId="0" fontId="30" fillId="0" borderId="0">
      <alignment horizontal="center" wrapText="1"/>
      <protection locked="0"/>
    </xf>
    <xf numFmtId="165" fontId="31" fillId="0" borderId="0" applyFont="0" applyFill="0" applyBorder="0" applyAlignment="0" applyProtection="0"/>
    <xf numFmtId="166" fontId="31" fillId="0" borderId="0" applyFont="0" applyFill="0" applyBorder="0" applyAlignment="0" applyProtection="0"/>
    <xf numFmtId="180" fontId="6" fillId="0" borderId="0" applyFont="0" applyFill="0" applyBorder="0" applyAlignment="0" applyProtection="0"/>
    <xf numFmtId="3" fontId="32" fillId="19" borderId="0">
      <alignment horizontal="center" vertical="center" textRotation="180"/>
    </xf>
    <xf numFmtId="0" fontId="24" fillId="0" borderId="0" applyFont="0" applyFill="0" applyBorder="0" applyAlignment="0" applyProtection="0">
      <alignment horizontal="right"/>
    </xf>
    <xf numFmtId="0" fontId="33" fillId="0" borderId="0" applyNumberFormat="0" applyFill="0" applyBorder="0" applyAlignment="0" applyProtection="0"/>
    <xf numFmtId="0" fontId="34" fillId="6" borderId="0" applyNumberFormat="0" applyBorder="0" applyAlignment="0" applyProtection="0"/>
    <xf numFmtId="0" fontId="6" fillId="0" borderId="0"/>
    <xf numFmtId="0" fontId="35" fillId="0" borderId="0"/>
    <xf numFmtId="165" fontId="2" fillId="0" borderId="0" applyFont="0" applyFill="0" applyBorder="0" applyAlignment="0" applyProtection="0"/>
    <xf numFmtId="166" fontId="2" fillId="0" borderId="0" applyFont="0" applyFill="0" applyBorder="0" applyAlignment="0" applyProtection="0"/>
    <xf numFmtId="181" fontId="36" fillId="20" borderId="0"/>
    <xf numFmtId="182" fontId="37" fillId="20" borderId="0"/>
    <xf numFmtId="3" fontId="38" fillId="21" borderId="0"/>
    <xf numFmtId="0" fontId="39" fillId="22" borderId="5" applyNumberFormat="0" applyAlignment="0" applyProtection="0"/>
    <xf numFmtId="0" fontId="40" fillId="0" borderId="0"/>
    <xf numFmtId="0" fontId="41" fillId="23" borderId="6" applyNumberFormat="0" applyAlignment="0" applyProtection="0"/>
    <xf numFmtId="0" fontId="42" fillId="0" borderId="7" applyNumberFormat="0" applyFill="0" applyAlignment="0" applyProtection="0"/>
    <xf numFmtId="183" fontId="43" fillId="0" borderId="0" applyFill="0" applyBorder="0">
      <alignment vertical="top"/>
    </xf>
    <xf numFmtId="1" fontId="44" fillId="24" borderId="1">
      <alignment horizontal="right" vertical="center"/>
    </xf>
    <xf numFmtId="0" fontId="44" fillId="25" borderId="1">
      <alignment horizontal="center" vertical="center"/>
    </xf>
    <xf numFmtId="1" fontId="44" fillId="24" borderId="1">
      <alignment horizontal="right" vertical="center"/>
    </xf>
    <xf numFmtId="0" fontId="6" fillId="24" borderId="0"/>
    <xf numFmtId="0" fontId="45" fillId="24" borderId="1">
      <alignment horizontal="left" vertical="center"/>
    </xf>
    <xf numFmtId="184" fontId="6" fillId="0" borderId="0" applyFont="0" applyFill="0" applyBorder="0" applyAlignment="0" applyProtection="0"/>
    <xf numFmtId="185" fontId="46" fillId="0" borderId="0" applyFont="0" applyFill="0" applyBorder="0" applyAlignment="0" applyProtection="0"/>
    <xf numFmtId="39" fontId="47" fillId="0" borderId="0" applyFont="0" applyFill="0" applyBorder="0" applyAlignment="0" applyProtection="0"/>
    <xf numFmtId="3" fontId="48" fillId="0" borderId="0" applyFont="0" applyFill="0" applyBorder="0" applyAlignment="0" applyProtection="0"/>
    <xf numFmtId="0" fontId="6" fillId="0" borderId="0"/>
    <xf numFmtId="0" fontId="6" fillId="0" borderId="0"/>
    <xf numFmtId="185" fontId="49" fillId="0" borderId="0"/>
    <xf numFmtId="0" fontId="6" fillId="0" borderId="0"/>
    <xf numFmtId="0" fontId="6" fillId="0" borderId="0"/>
    <xf numFmtId="181" fontId="36" fillId="21" borderId="0">
      <alignment horizontal="right"/>
    </xf>
    <xf numFmtId="181" fontId="50" fillId="26" borderId="0">
      <alignment horizontal="left"/>
    </xf>
    <xf numFmtId="8" fontId="51" fillId="0" borderId="0" applyBorder="0"/>
    <xf numFmtId="186" fontId="47" fillId="0" borderId="0" applyFont="0" applyFill="0" applyBorder="0" applyAlignment="0" applyProtection="0"/>
    <xf numFmtId="7" fontId="47" fillId="0" borderId="0" applyFont="0" applyFill="0" applyBorder="0" applyAlignment="0" applyProtection="0"/>
    <xf numFmtId="187" fontId="48" fillId="0" borderId="0" applyFont="0" applyFill="0" applyBorder="0" applyAlignment="0" applyProtection="0"/>
    <xf numFmtId="0" fontId="6" fillId="0" borderId="0" applyFont="0" applyFill="0" applyBorder="0" applyAlignment="0" applyProtection="0"/>
    <xf numFmtId="164" fontId="6" fillId="0" borderId="0" applyFont="0" applyFill="0" applyBorder="0" applyAlignment="0" applyProtection="0"/>
    <xf numFmtId="188" fontId="2" fillId="0" borderId="0" applyFont="0" applyFill="0" applyBorder="0" applyAlignment="0" applyProtection="0"/>
    <xf numFmtId="49" fontId="2" fillId="0" borderId="0" applyFont="0" applyFill="0" applyBorder="0" applyAlignment="0" applyProtection="0"/>
    <xf numFmtId="164" fontId="2" fillId="0" borderId="0" applyFont="0" applyFill="0" applyBorder="0" applyAlignment="0" applyProtection="0"/>
    <xf numFmtId="189" fontId="6" fillId="0" borderId="0" applyFont="0" applyFill="0" applyBorder="0" applyAlignment="0" applyProtection="0"/>
    <xf numFmtId="190" fontId="6" fillId="0" borderId="0" applyFont="0" applyFill="0" applyBorder="0" applyAlignment="0" applyProtection="0"/>
    <xf numFmtId="191" fontId="2" fillId="0" borderId="0" applyFont="0" applyFill="0" applyBorder="0" applyAlignment="0" applyProtection="0"/>
    <xf numFmtId="192" fontId="2" fillId="0" borderId="0" applyFont="0" applyFill="0" applyBorder="0" applyAlignment="0" applyProtection="0"/>
    <xf numFmtId="37" fontId="6" fillId="0" borderId="0" applyFont="0" applyFill="0" applyBorder="0" applyAlignment="0" applyProtection="0"/>
    <xf numFmtId="14" fontId="6" fillId="0" borderId="0" applyFont="0" applyFill="0" applyBorder="0" applyAlignment="0" applyProtection="0"/>
    <xf numFmtId="164" fontId="6" fillId="0" borderId="0" applyFont="0" applyFill="0" applyBorder="0" applyAlignment="0" applyProtection="0"/>
    <xf numFmtId="5" fontId="6" fillId="0" borderId="0" applyFont="0" applyFill="0" applyBorder="0" applyAlignment="0" applyProtection="0"/>
    <xf numFmtId="7" fontId="6" fillId="0" borderId="0" applyFont="0" applyFill="0" applyBorder="0" applyAlignment="0" applyProtection="0"/>
    <xf numFmtId="185" fontId="2" fillId="0" borderId="0" applyFont="0" applyFill="0" applyBorder="0" applyAlignment="0" applyProtection="0"/>
    <xf numFmtId="9" fontId="2" fillId="0" borderId="0" applyFont="0" applyFill="0" applyBorder="0" applyAlignment="0" applyProtection="0"/>
    <xf numFmtId="41" fontId="2" fillId="0" borderId="0" applyFont="0" applyFill="0" applyBorder="0" applyAlignment="0" applyProtection="0"/>
    <xf numFmtId="193" fontId="2" fillId="0" borderId="0" applyFont="0" applyFill="0" applyBorder="0" applyAlignment="0" applyProtection="0"/>
    <xf numFmtId="2" fontId="2" fillId="0" borderId="0" applyFont="0" applyFill="0" applyBorder="0" applyAlignment="0" applyProtection="0"/>
    <xf numFmtId="194" fontId="2" fillId="0" borderId="0" applyFont="0" applyFill="0" applyBorder="0" applyAlignment="0" applyProtection="0"/>
    <xf numFmtId="44" fontId="2" fillId="0" borderId="0" applyFont="0" applyFill="0" applyBorder="0" applyAlignment="0" applyProtection="0"/>
    <xf numFmtId="195" fontId="2" fillId="0" borderId="0" applyFont="0" applyFill="0" applyBorder="0" applyAlignment="0" applyProtection="0"/>
    <xf numFmtId="196" fontId="6" fillId="0" borderId="0" applyFont="0" applyFill="0" applyBorder="0" applyAlignment="0" applyProtection="0"/>
    <xf numFmtId="197" fontId="2" fillId="0" borderId="0" applyFont="0" applyFill="0" applyBorder="0" applyAlignment="0" applyProtection="0"/>
    <xf numFmtId="198" fontId="2" fillId="0" borderId="0" applyFont="0" applyFill="0" applyBorder="0" applyAlignment="0" applyProtection="0"/>
    <xf numFmtId="199" fontId="2" fillId="0" borderId="0" applyFont="0" applyFill="0" applyBorder="0" applyAlignment="0" applyProtection="0"/>
    <xf numFmtId="200" fontId="2" fillId="0" borderId="0" applyFont="0" applyFill="0" applyBorder="0" applyAlignment="0" applyProtection="0"/>
    <xf numFmtId="7" fontId="2" fillId="0" borderId="0" applyFont="0" applyFill="0" applyBorder="0" applyAlignment="0" applyProtection="0"/>
    <xf numFmtId="201" fontId="2" fillId="0" borderId="0" applyFont="0" applyFill="0" applyBorder="0" applyAlignment="0" applyProtection="0"/>
    <xf numFmtId="5" fontId="2" fillId="0" borderId="0" applyFont="0" applyFill="0" applyBorder="0" applyAlignment="0" applyProtection="0"/>
    <xf numFmtId="202" fontId="2" fillId="0" borderId="0" applyFont="0" applyFill="0" applyBorder="0" applyAlignment="0" applyProtection="0"/>
    <xf numFmtId="203" fontId="2" fillId="0" borderId="0" applyFont="0" applyFill="0" applyBorder="0" applyAlignment="0" applyProtection="0"/>
    <xf numFmtId="186" fontId="2" fillId="0" borderId="0" applyFont="0" applyFill="0" applyBorder="0" applyAlignment="0" applyProtection="0"/>
    <xf numFmtId="196" fontId="2" fillId="0" borderId="0" applyFont="0" applyFill="0" applyBorder="0" applyAlignment="0" applyProtection="0"/>
    <xf numFmtId="204" fontId="2" fillId="0" borderId="0" applyFont="0" applyFill="0" applyBorder="0" applyAlignment="0" applyProtection="0"/>
    <xf numFmtId="189"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7" fontId="2" fillId="0" borderId="0" applyFont="0" applyFill="0" applyBorder="0" applyAlignment="0" applyProtection="0"/>
    <xf numFmtId="208" fontId="2" fillId="0" borderId="0" applyFont="0" applyFill="0" applyBorder="0" applyAlignment="0" applyProtection="0"/>
    <xf numFmtId="14" fontId="2" fillId="0" borderId="0" applyFont="0" applyFill="0" applyBorder="0" applyAlignment="0" applyProtection="0"/>
    <xf numFmtId="9" fontId="6" fillId="0" borderId="0" applyFont="0" applyFill="0" applyBorder="0" applyAlignment="0" applyProtection="0"/>
    <xf numFmtId="209" fontId="2" fillId="0" borderId="0" applyFont="0" applyFill="0" applyBorder="0" applyAlignment="0" applyProtection="0"/>
    <xf numFmtId="193" fontId="6" fillId="0" borderId="0" applyFont="0" applyFill="0" applyBorder="0" applyAlignment="0" applyProtection="0"/>
    <xf numFmtId="43" fontId="6" fillId="0" borderId="0" applyFont="0" applyFill="0" applyBorder="0" applyAlignment="0" applyProtection="0"/>
    <xf numFmtId="1" fontId="2" fillId="0" borderId="0" applyFont="0" applyFill="0" applyBorder="0" applyAlignment="0" applyProtection="0"/>
    <xf numFmtId="193" fontId="52" fillId="27" borderId="8" applyNumberFormat="0"/>
    <xf numFmtId="185" fontId="53" fillId="0" borderId="0"/>
    <xf numFmtId="39" fontId="54" fillId="0" borderId="0"/>
    <xf numFmtId="0" fontId="6" fillId="0" borderId="0">
      <protection locked="0"/>
    </xf>
    <xf numFmtId="0" fontId="10" fillId="0" borderId="0" applyNumberFormat="0" applyFill="0" applyBorder="0" applyAlignment="0" applyProtection="0"/>
    <xf numFmtId="193" fontId="29" fillId="0" borderId="0" applyBorder="0"/>
    <xf numFmtId="193" fontId="29" fillId="0" borderId="9"/>
    <xf numFmtId="0" fontId="6" fillId="0" borderId="0">
      <protection locked="0"/>
    </xf>
    <xf numFmtId="0" fontId="6" fillId="0" borderId="0">
      <protection locked="0"/>
    </xf>
    <xf numFmtId="0" fontId="55" fillId="0" borderId="0" applyNumberFormat="0" applyFill="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31" borderId="0" applyNumberFormat="0" applyBorder="0" applyAlignment="0" applyProtection="0"/>
    <xf numFmtId="0" fontId="56" fillId="9" borderId="5" applyNumberFormat="0" applyAlignment="0" applyProtection="0"/>
    <xf numFmtId="210" fontId="6" fillId="0" borderId="0" applyFont="0" applyFill="0" applyBorder="0" applyAlignment="0" applyProtection="0"/>
    <xf numFmtId="211" fontId="57" fillId="0" borderId="0"/>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3" fontId="58" fillId="0" borderId="0" applyFont="0" applyFill="0" applyBorder="0" applyAlignment="0" applyProtection="0"/>
    <xf numFmtId="0" fontId="6" fillId="0" borderId="0">
      <protection locked="0"/>
    </xf>
    <xf numFmtId="3" fontId="58" fillId="0" borderId="0" applyFont="0" applyFill="0" applyBorder="0" applyAlignment="0" applyProtection="0"/>
    <xf numFmtId="0" fontId="59" fillId="0" borderId="0" applyNumberFormat="0" applyFill="0" applyBorder="0" applyAlignment="0" applyProtection="0"/>
    <xf numFmtId="181" fontId="60" fillId="32" borderId="0"/>
    <xf numFmtId="182" fontId="60" fillId="32" borderId="0"/>
    <xf numFmtId="193" fontId="20" fillId="33" borderId="8" applyNumberFormat="0"/>
    <xf numFmtId="181" fontId="38" fillId="34" borderId="0">
      <alignment horizontal="right"/>
    </xf>
    <xf numFmtId="38" fontId="61" fillId="25" borderId="0" applyNumberFormat="0" applyBorder="0" applyAlignment="0" applyProtection="0"/>
    <xf numFmtId="0" fontId="62" fillId="0" borderId="0"/>
    <xf numFmtId="0" fontId="62" fillId="0" borderId="0">
      <alignment horizontal="left" indent="1"/>
    </xf>
    <xf numFmtId="0" fontId="6" fillId="0" borderId="0">
      <alignment horizontal="left" indent="2"/>
    </xf>
    <xf numFmtId="0" fontId="6" fillId="0" borderId="0">
      <alignment horizontal="left" indent="3"/>
    </xf>
    <xf numFmtId="0" fontId="6" fillId="0" borderId="0">
      <alignment horizontal="left" indent="4"/>
    </xf>
    <xf numFmtId="212" fontId="63" fillId="0" borderId="0" applyNumberFormat="0" applyFill="0" applyBorder="0" applyProtection="0">
      <alignment horizontal="right"/>
    </xf>
    <xf numFmtId="0" fontId="64" fillId="0" borderId="10" applyNumberFormat="0" applyAlignment="0" applyProtection="0">
      <alignment horizontal="left" vertical="center"/>
    </xf>
    <xf numFmtId="0" fontId="64" fillId="0" borderId="4">
      <alignment horizontal="left" vertical="center"/>
    </xf>
    <xf numFmtId="0" fontId="65" fillId="2" borderId="11">
      <alignment horizontal="left"/>
      <protection locked="0"/>
    </xf>
    <xf numFmtId="37" fontId="66" fillId="0" borderId="12">
      <alignment horizontal="right"/>
    </xf>
    <xf numFmtId="1" fontId="67" fillId="32" borderId="12">
      <alignment horizontal="center"/>
    </xf>
    <xf numFmtId="9" fontId="7" fillId="35" borderId="8" applyNumberFormat="0"/>
    <xf numFmtId="181" fontId="36" fillId="36" borderId="0"/>
    <xf numFmtId="213" fontId="68" fillId="0" borderId="0" applyFill="0" applyBorder="0">
      <alignment vertical="top"/>
    </xf>
    <xf numFmtId="0" fontId="69" fillId="5" borderId="0" applyNumberFormat="0" applyBorder="0" applyAlignment="0" applyProtection="0"/>
    <xf numFmtId="0" fontId="6" fillId="0" borderId="0" applyNumberFormat="0" applyFill="0" applyBorder="0" applyAlignment="0" applyProtection="0"/>
    <xf numFmtId="182" fontId="70" fillId="37" borderId="0"/>
    <xf numFmtId="10" fontId="61" fillId="38" borderId="1" applyNumberFormat="0" applyBorder="0" applyAlignment="0" applyProtection="0"/>
    <xf numFmtId="185" fontId="57" fillId="39" borderId="0"/>
    <xf numFmtId="37" fontId="53" fillId="25" borderId="0" applyFont="0" applyBorder="0" applyProtection="0"/>
    <xf numFmtId="188" fontId="16" fillId="25" borderId="0" applyFont="0"/>
    <xf numFmtId="0" fontId="27" fillId="0" borderId="0"/>
    <xf numFmtId="37" fontId="2" fillId="0" borderId="0" applyNumberFormat="0" applyFill="0" applyBorder="0" applyAlignment="0" applyProtection="0"/>
    <xf numFmtId="185" fontId="6" fillId="40" borderId="0"/>
    <xf numFmtId="0" fontId="2" fillId="41" borderId="0" applyNumberFormat="0" applyFont="0" applyBorder="0" applyAlignment="0"/>
    <xf numFmtId="214" fontId="2" fillId="42" borderId="13" applyNumberFormat="0" applyFont="0" applyBorder="0" applyAlignment="0"/>
    <xf numFmtId="40" fontId="71"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14"/>
    <xf numFmtId="215" fontId="6" fillId="0" borderId="0" applyFont="0" applyFill="0" applyBorder="0" applyAlignment="0" applyProtection="0"/>
    <xf numFmtId="216" fontId="6" fillId="0" borderId="0" applyFont="0" applyFill="0" applyBorder="0" applyAlignment="0" applyProtection="0"/>
    <xf numFmtId="0" fontId="6" fillId="0" borderId="0">
      <protection locked="0"/>
    </xf>
    <xf numFmtId="217" fontId="37" fillId="0" borderId="0" applyFont="0" applyFill="0" applyBorder="0" applyAlignment="0"/>
    <xf numFmtId="218" fontId="16" fillId="0" borderId="0" applyFont="0" applyFill="0" applyBorder="0" applyAlignment="0">
      <alignment horizontal="right"/>
    </xf>
    <xf numFmtId="219" fontId="6" fillId="0" borderId="15" applyBorder="0" applyAlignment="0" applyProtection="0">
      <alignment horizontal="center"/>
    </xf>
    <xf numFmtId="37" fontId="6" fillId="0" borderId="0"/>
    <xf numFmtId="211" fontId="72" fillId="43" borderId="16"/>
    <xf numFmtId="1" fontId="73" fillId="0" borderId="0" applyFill="0" applyBorder="0"/>
    <xf numFmtId="0" fontId="74" fillId="0" borderId="0"/>
    <xf numFmtId="0" fontId="17" fillId="0" borderId="0"/>
    <xf numFmtId="0" fontId="25" fillId="44" borderId="17" applyNumberFormat="0" applyFont="0" applyAlignment="0" applyProtection="0"/>
    <xf numFmtId="0" fontId="75" fillId="0" borderId="0">
      <alignment horizontal="left"/>
    </xf>
    <xf numFmtId="3" fontId="7" fillId="0" borderId="0" applyBorder="0"/>
    <xf numFmtId="37" fontId="16" fillId="0" borderId="0" applyFont="0" applyFill="0" applyBorder="0">
      <alignment horizontal="right"/>
    </xf>
    <xf numFmtId="185" fontId="16" fillId="21" borderId="0" applyFont="0" applyFill="0" applyBorder="0" applyAlignment="0">
      <alignment horizontal="right"/>
    </xf>
    <xf numFmtId="37" fontId="16" fillId="0" borderId="0" applyFont="0" applyFill="0" applyBorder="0">
      <alignment horizontal="right"/>
    </xf>
    <xf numFmtId="0" fontId="76" fillId="0" borderId="0">
      <alignment horizontal="left" vertical="top"/>
      <protection locked="0"/>
    </xf>
    <xf numFmtId="3" fontId="37" fillId="24" borderId="0" applyAlignment="0"/>
    <xf numFmtId="14" fontId="30" fillId="0" borderId="0">
      <alignment horizontal="center" wrapText="1"/>
      <protection locked="0"/>
    </xf>
    <xf numFmtId="196" fontId="6" fillId="0" borderId="0" applyFont="0" applyFill="0" applyBorder="0" applyAlignment="0" applyProtection="0"/>
    <xf numFmtId="196" fontId="27" fillId="0" borderId="0" applyFont="0" applyFill="0" applyBorder="0" applyAlignment="0" applyProtection="0"/>
    <xf numFmtId="10" fontId="27" fillId="0" borderId="0" applyFont="0" applyFill="0" applyBorder="0" applyAlignment="0" applyProtection="0"/>
    <xf numFmtId="10" fontId="6" fillId="0" borderId="0" applyFont="0" applyFill="0" applyBorder="0" applyAlignment="0" applyProtection="0"/>
    <xf numFmtId="220" fontId="16" fillId="21" borderId="0" applyFont="0" applyFill="0" applyBorder="0" applyAlignment="0">
      <alignment horizontal="right"/>
    </xf>
    <xf numFmtId="196" fontId="46" fillId="0" borderId="0" applyFont="0" applyFill="0" applyBorder="0" applyAlignment="0" applyProtection="0"/>
    <xf numFmtId="10" fontId="47" fillId="0" borderId="0" applyFont="0" applyFill="0" applyBorder="0" applyAlignment="0" applyProtection="0"/>
    <xf numFmtId="9" fontId="77" fillId="0" borderId="0"/>
    <xf numFmtId="37" fontId="78" fillId="0" borderId="0" applyBorder="0"/>
    <xf numFmtId="10" fontId="53" fillId="0" borderId="0" applyBorder="0"/>
    <xf numFmtId="39" fontId="16" fillId="0" borderId="0" applyFont="0" applyFill="0" applyBorder="0" applyAlignment="0">
      <alignment horizontal="right"/>
    </xf>
    <xf numFmtId="213" fontId="30" fillId="0" borderId="0" applyFont="0" applyFill="0" applyBorder="0" applyAlignment="0" applyProtection="0">
      <protection locked="0"/>
    </xf>
    <xf numFmtId="0" fontId="6" fillId="0" borderId="0">
      <protection locked="0"/>
    </xf>
    <xf numFmtId="39" fontId="79" fillId="0" borderId="1">
      <alignment horizontal="center"/>
    </xf>
    <xf numFmtId="0" fontId="71" fillId="0" borderId="0" applyNumberFormat="0" applyFont="0" applyFill="0" applyBorder="0" applyAlignment="0" applyProtection="0">
      <alignment horizontal="left"/>
    </xf>
    <xf numFmtId="15" fontId="71" fillId="0" borderId="0" applyFont="0" applyFill="0" applyBorder="0" applyAlignment="0" applyProtection="0"/>
    <xf numFmtId="4" fontId="71" fillId="0" borderId="0" applyFont="0" applyFill="0" applyBorder="0" applyAlignment="0" applyProtection="0"/>
    <xf numFmtId="0" fontId="6" fillId="0" borderId="14">
      <alignment horizontal="center"/>
    </xf>
    <xf numFmtId="3" fontId="71" fillId="0" borderId="0" applyFont="0" applyFill="0" applyBorder="0" applyAlignment="0" applyProtection="0"/>
    <xf numFmtId="0" fontId="71" fillId="45" borderId="0" applyNumberFormat="0" applyFont="0" applyBorder="0" applyAlignment="0" applyProtection="0"/>
    <xf numFmtId="49" fontId="7" fillId="0" borderId="0">
      <alignment horizontal="right"/>
    </xf>
    <xf numFmtId="3" fontId="46" fillId="0" borderId="1" applyNumberFormat="0" applyFont="0"/>
    <xf numFmtId="38" fontId="6" fillId="0" borderId="0"/>
    <xf numFmtId="0" fontId="80" fillId="22" borderId="18" applyNumberFormat="0" applyAlignment="0" applyProtection="0"/>
    <xf numFmtId="0" fontId="29" fillId="0" borderId="12">
      <alignment horizontal="center" vertical="center"/>
    </xf>
    <xf numFmtId="3" fontId="61" fillId="0" borderId="0"/>
    <xf numFmtId="38" fontId="81" fillId="0" borderId="0">
      <alignment horizontal="right" vertical="center"/>
    </xf>
    <xf numFmtId="0" fontId="6" fillId="0" borderId="0"/>
    <xf numFmtId="0" fontId="82" fillId="0" borderId="0"/>
    <xf numFmtId="0" fontId="6" fillId="0" borderId="0"/>
    <xf numFmtId="213" fontId="68" fillId="0" borderId="0" applyFill="0" applyBorder="0" applyAlignment="0">
      <alignment vertical="top"/>
    </xf>
    <xf numFmtId="188" fontId="2" fillId="0" borderId="19" applyNumberFormat="0" applyFont="0"/>
    <xf numFmtId="3" fontId="83" fillId="0" borderId="0" applyNumberFormat="0"/>
    <xf numFmtId="188" fontId="84" fillId="0" borderId="0" applyNumberFormat="0">
      <alignment horizontal="centerContinuous"/>
    </xf>
    <xf numFmtId="0" fontId="85" fillId="0" borderId="0" applyNumberFormat="0" applyAlignment="0" applyProtection="0"/>
    <xf numFmtId="188" fontId="2" fillId="0" borderId="0" applyNumberFormat="0" applyAlignment="0"/>
    <xf numFmtId="188" fontId="83" fillId="0" borderId="0">
      <alignment horizontal="centerContinuous"/>
    </xf>
    <xf numFmtId="0" fontId="6" fillId="0" borderId="0"/>
    <xf numFmtId="0" fontId="86" fillId="0" borderId="0"/>
    <xf numFmtId="185" fontId="79" fillId="0" borderId="1">
      <alignment horizontal="center"/>
    </xf>
    <xf numFmtId="37" fontId="16" fillId="0" borderId="0" applyNumberFormat="0" applyFont="0" applyFill="0" applyBorder="0">
      <alignment horizontal="left"/>
    </xf>
    <xf numFmtId="0" fontId="87" fillId="0" borderId="0" applyNumberFormat="0" applyFill="0" applyBorder="0" applyAlignment="0" applyProtection="0"/>
    <xf numFmtId="0" fontId="88" fillId="0" borderId="0" applyNumberFormat="0" applyFill="0" applyBorder="0" applyAlignment="0" applyProtection="0"/>
    <xf numFmtId="3" fontId="89" fillId="0" borderId="0"/>
    <xf numFmtId="0" fontId="90" fillId="0" borderId="0"/>
    <xf numFmtId="0" fontId="91" fillId="0" borderId="0" applyNumberFormat="0" applyFill="0" applyBorder="0" applyAlignment="0" applyProtection="0"/>
    <xf numFmtId="0" fontId="92" fillId="0" borderId="20" applyNumberFormat="0" applyFill="0" applyAlignment="0" applyProtection="0"/>
    <xf numFmtId="0" fontId="93" fillId="0" borderId="21" applyNumberFormat="0" applyFill="0" applyAlignment="0" applyProtection="0"/>
    <xf numFmtId="0" fontId="55" fillId="0" borderId="22" applyNumberFormat="0" applyFill="0" applyAlignment="0" applyProtection="0"/>
    <xf numFmtId="0" fontId="83" fillId="0" borderId="4">
      <alignment horizontal="right" wrapText="1"/>
    </xf>
    <xf numFmtId="3" fontId="83" fillId="0" borderId="12" applyNumberFormat="0"/>
    <xf numFmtId="188" fontId="2" fillId="0" borderId="0" applyNumberFormat="0" applyFill="0" applyBorder="0" applyAlignment="0" applyProtection="0"/>
    <xf numFmtId="211" fontId="94" fillId="0" borderId="0"/>
    <xf numFmtId="181" fontId="16" fillId="24" borderId="0">
      <alignment horizontal="right"/>
    </xf>
    <xf numFmtId="188" fontId="95" fillId="0" borderId="0"/>
    <xf numFmtId="196" fontId="96" fillId="0" borderId="0" applyFont="0" applyFill="0" applyBorder="0" applyAlignment="0" applyProtection="0"/>
    <xf numFmtId="165" fontId="97"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8" fillId="0" borderId="0" applyNumberFormat="0" applyFill="0" applyBorder="0" applyAlignment="0" applyProtection="0">
      <alignment vertical="top"/>
      <protection locked="0"/>
    </xf>
    <xf numFmtId="0" fontId="99" fillId="0" borderId="0">
      <alignment vertical="center"/>
    </xf>
    <xf numFmtId="0" fontId="2" fillId="0" borderId="0"/>
    <xf numFmtId="0" fontId="2" fillId="0" borderId="0"/>
    <xf numFmtId="0" fontId="1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44" fontId="1" fillId="0" borderId="0" applyFont="0" applyFill="0" applyBorder="0" applyAlignment="0" applyProtection="0"/>
  </cellStyleXfs>
  <cellXfs count="325">
    <xf numFmtId="0" fontId="0" fillId="0" borderId="0" xfId="0">
      <alignment wrapText="1"/>
    </xf>
    <xf numFmtId="0" fontId="0" fillId="46" borderId="0" xfId="0" applyFill="1">
      <alignment wrapText="1"/>
    </xf>
    <xf numFmtId="0" fontId="105" fillId="46" borderId="0" xfId="0" applyFont="1" applyFill="1">
      <alignment wrapText="1"/>
    </xf>
    <xf numFmtId="0" fontId="103" fillId="46" borderId="0" xfId="466" applyFont="1" applyFill="1" applyAlignment="1" applyProtection="1">
      <alignment wrapText="1"/>
    </xf>
    <xf numFmtId="0" fontId="106" fillId="46" borderId="0" xfId="0" applyFont="1" applyFill="1" applyAlignment="1">
      <alignment wrapText="1"/>
    </xf>
    <xf numFmtId="0" fontId="105" fillId="46" borderId="0" xfId="0" applyFont="1" applyFill="1" applyAlignment="1">
      <alignment horizontal="right" wrapText="1"/>
    </xf>
    <xf numFmtId="0" fontId="8" fillId="46" borderId="0" xfId="3" applyFont="1" applyFill="1"/>
    <xf numFmtId="0" fontId="100" fillId="46" borderId="0" xfId="3" applyFont="1" applyFill="1" applyAlignment="1">
      <alignment wrapText="1"/>
    </xf>
    <xf numFmtId="0" fontId="9" fillId="46" borderId="0" xfId="3" applyFont="1" applyFill="1"/>
    <xf numFmtId="0" fontId="104" fillId="46" borderId="0" xfId="466" applyFont="1" applyFill="1" applyAlignment="1" applyProtection="1">
      <alignment horizontal="right"/>
    </xf>
    <xf numFmtId="49" fontId="101" fillId="46" borderId="0" xfId="3" applyNumberFormat="1" applyFont="1" applyFill="1"/>
    <xf numFmtId="0" fontId="108" fillId="46" borderId="0" xfId="0" applyFont="1" applyFill="1">
      <alignment wrapText="1"/>
    </xf>
    <xf numFmtId="0" fontId="0" fillId="47" borderId="0" xfId="0" applyFill="1">
      <alignment wrapText="1"/>
    </xf>
    <xf numFmtId="0" fontId="2" fillId="47" borderId="0" xfId="0" applyFont="1" applyFill="1">
      <alignment wrapText="1"/>
    </xf>
    <xf numFmtId="0" fontId="0" fillId="49" borderId="0" xfId="0" applyFill="1">
      <alignment wrapText="1"/>
    </xf>
    <xf numFmtId="0" fontId="2" fillId="49" borderId="0" xfId="0" applyFont="1" applyFill="1">
      <alignment wrapText="1"/>
    </xf>
    <xf numFmtId="0" fontId="2" fillId="49" borderId="1" xfId="0" applyFont="1" applyFill="1" applyBorder="1" applyAlignment="1">
      <alignment wrapText="1"/>
    </xf>
    <xf numFmtId="0" fontId="2" fillId="49" borderId="0" xfId="0" applyFont="1" applyFill="1" applyBorder="1">
      <alignment wrapText="1"/>
    </xf>
    <xf numFmtId="0" fontId="2" fillId="49" borderId="0" xfId="0" applyFont="1" applyFill="1" applyBorder="1" applyAlignment="1">
      <alignment vertical="top" wrapText="1"/>
    </xf>
    <xf numFmtId="0" fontId="108" fillId="46" borderId="0" xfId="0" applyFont="1" applyFill="1" applyBorder="1" applyAlignment="1">
      <alignment vertical="center" wrapText="1"/>
    </xf>
    <xf numFmtId="0" fontId="108" fillId="46" borderId="0" xfId="0" applyFont="1" applyFill="1" applyAlignment="1">
      <alignment horizontal="center" vertical="center" wrapText="1"/>
    </xf>
    <xf numFmtId="9" fontId="108" fillId="46" borderId="0" xfId="2" applyFont="1" applyFill="1" applyAlignment="1">
      <alignment horizontal="center" vertical="center" wrapText="1"/>
    </xf>
    <xf numFmtId="43" fontId="108" fillId="46" borderId="0" xfId="1" applyFont="1" applyFill="1" applyAlignment="1">
      <alignment horizontal="center" vertical="center" wrapText="1"/>
    </xf>
    <xf numFmtId="164" fontId="108" fillId="46" borderId="0" xfId="1" applyNumberFormat="1" applyFont="1" applyFill="1" applyAlignment="1">
      <alignment horizontal="center" vertical="center" wrapText="1"/>
    </xf>
    <xf numFmtId="0" fontId="112" fillId="46" borderId="0" xfId="0" applyFont="1" applyFill="1" applyBorder="1" applyAlignment="1">
      <alignment vertical="center" wrapText="1"/>
    </xf>
    <xf numFmtId="0" fontId="107" fillId="46" borderId="0" xfId="0" applyFont="1" applyFill="1" applyAlignment="1"/>
    <xf numFmtId="0" fontId="111" fillId="46" borderId="0" xfId="466" applyFont="1" applyFill="1" applyAlignment="1" applyProtection="1">
      <alignment vertical="center"/>
    </xf>
    <xf numFmtId="0" fontId="0" fillId="49" borderId="0" xfId="0" applyFill="1" applyBorder="1" applyAlignment="1"/>
    <xf numFmtId="0" fontId="116" fillId="49" borderId="29" xfId="0" applyFont="1" applyFill="1" applyBorder="1" applyAlignment="1">
      <alignment horizontal="center"/>
    </xf>
    <xf numFmtId="0" fontId="0" fillId="49" borderId="0" xfId="0" applyFill="1" applyAlignment="1"/>
    <xf numFmtId="37" fontId="116" fillId="49" borderId="43" xfId="467" applyNumberFormat="1" applyFont="1" applyFill="1" applyBorder="1" applyAlignment="1">
      <alignment horizontal="center"/>
    </xf>
    <xf numFmtId="37" fontId="0" fillId="49" borderId="0" xfId="1" applyNumberFormat="1" applyFont="1" applyFill="1">
      <alignment wrapText="1"/>
    </xf>
    <xf numFmtId="9" fontId="0" fillId="49" borderId="0" xfId="2" applyFont="1" applyFill="1">
      <alignment wrapText="1"/>
    </xf>
    <xf numFmtId="43" fontId="0" fillId="49" borderId="0" xfId="1" applyFont="1" applyFill="1">
      <alignment wrapText="1"/>
    </xf>
    <xf numFmtId="164" fontId="0" fillId="49" borderId="0" xfId="1" applyNumberFormat="1" applyFont="1" applyFill="1">
      <alignment wrapText="1"/>
    </xf>
    <xf numFmtId="0" fontId="0" fillId="49" borderId="12" xfId="0" applyFill="1" applyBorder="1">
      <alignment wrapText="1"/>
    </xf>
    <xf numFmtId="164" fontId="0" fillId="49" borderId="12" xfId="1" applyNumberFormat="1" applyFont="1" applyFill="1" applyBorder="1">
      <alignment wrapText="1"/>
    </xf>
    <xf numFmtId="9" fontId="0" fillId="49" borderId="12" xfId="2" applyFont="1" applyFill="1" applyBorder="1">
      <alignment wrapText="1"/>
    </xf>
    <xf numFmtId="43" fontId="0" fillId="49" borderId="12" xfId="1" applyFont="1" applyFill="1" applyBorder="1">
      <alignment wrapText="1"/>
    </xf>
    <xf numFmtId="9" fontId="0" fillId="49" borderId="12" xfId="2" applyFont="1" applyFill="1" applyBorder="1" applyAlignment="1">
      <alignment horizontal="right" wrapText="1"/>
    </xf>
    <xf numFmtId="0" fontId="2" fillId="49" borderId="12" xfId="0" applyFont="1" applyFill="1" applyBorder="1">
      <alignment wrapText="1"/>
    </xf>
    <xf numFmtId="9" fontId="2" fillId="49" borderId="0" xfId="2" applyFont="1" applyFill="1" applyAlignment="1">
      <alignment horizontal="right" wrapText="1"/>
    </xf>
    <xf numFmtId="43" fontId="2" fillId="49" borderId="0" xfId="1" applyFont="1" applyFill="1" applyAlignment="1">
      <alignment horizontal="right" wrapText="1"/>
    </xf>
    <xf numFmtId="0" fontId="0" fillId="49" borderId="0" xfId="1" applyNumberFormat="1" applyFont="1" applyFill="1">
      <alignment wrapText="1"/>
    </xf>
    <xf numFmtId="9" fontId="0" fillId="49" borderId="0" xfId="2" applyFont="1" applyFill="1" applyAlignment="1">
      <alignment horizontal="right" wrapText="1"/>
    </xf>
    <xf numFmtId="43" fontId="2" fillId="49" borderId="0" xfId="1" applyFont="1" applyFill="1">
      <alignment wrapText="1"/>
    </xf>
    <xf numFmtId="0" fontId="114" fillId="49" borderId="0" xfId="0" applyFont="1" applyFill="1" applyAlignment="1">
      <alignment horizontal="left" wrapText="1"/>
    </xf>
    <xf numFmtId="0" fontId="113" fillId="49" borderId="0" xfId="0" applyFont="1" applyFill="1" applyAlignment="1"/>
    <xf numFmtId="0" fontId="0" fillId="49" borderId="28" xfId="0" applyFill="1" applyBorder="1" applyAlignment="1"/>
    <xf numFmtId="44" fontId="0" fillId="49" borderId="29" xfId="467" applyFont="1" applyFill="1" applyBorder="1" applyProtection="1">
      <protection locked="0"/>
    </xf>
    <xf numFmtId="44" fontId="0" fillId="49" borderId="0" xfId="467" applyFont="1" applyFill="1"/>
    <xf numFmtId="0" fontId="0" fillId="49" borderId="30" xfId="0" applyFill="1" applyBorder="1" applyAlignment="1"/>
    <xf numFmtId="44" fontId="0" fillId="49" borderId="31" xfId="467" applyFont="1" applyFill="1" applyBorder="1" applyProtection="1">
      <protection locked="0"/>
    </xf>
    <xf numFmtId="0" fontId="0" fillId="49" borderId="32" xfId="0" applyFill="1" applyBorder="1" applyAlignment="1"/>
    <xf numFmtId="44" fontId="0" fillId="49" borderId="33" xfId="467" applyFont="1" applyFill="1" applyBorder="1" applyProtection="1">
      <protection locked="0"/>
    </xf>
    <xf numFmtId="44" fontId="0" fillId="49" borderId="0" xfId="0" applyNumberFormat="1" applyFill="1" applyAlignment="1"/>
    <xf numFmtId="0" fontId="0" fillId="49" borderId="0" xfId="0" applyFill="1" applyBorder="1" applyAlignment="1">
      <alignment wrapText="1"/>
    </xf>
    <xf numFmtId="0" fontId="116" fillId="49" borderId="28" xfId="0" applyFont="1" applyFill="1" applyBorder="1" applyAlignment="1">
      <alignment horizontal="center"/>
    </xf>
    <xf numFmtId="0" fontId="116" fillId="49" borderId="34" xfId="0" applyFont="1" applyFill="1" applyBorder="1" applyAlignment="1">
      <alignment horizontal="center" wrapText="1"/>
    </xf>
    <xf numFmtId="0" fontId="116" fillId="49" borderId="35" xfId="0" applyFont="1" applyFill="1" applyBorder="1" applyAlignment="1">
      <alignment horizontal="center" wrapText="1"/>
    </xf>
    <xf numFmtId="0" fontId="116" fillId="49" borderId="44" xfId="0" applyFont="1" applyFill="1" applyBorder="1" applyAlignment="1">
      <alignment horizontal="center" wrapText="1"/>
    </xf>
    <xf numFmtId="0" fontId="116" fillId="49" borderId="45" xfId="0" applyFont="1" applyFill="1" applyBorder="1" applyAlignment="1">
      <alignment horizontal="center" wrapText="1"/>
    </xf>
    <xf numFmtId="0" fontId="116" fillId="49" borderId="11" xfId="0" applyFont="1" applyFill="1" applyBorder="1" applyAlignment="1">
      <alignment horizontal="center" wrapText="1"/>
    </xf>
    <xf numFmtId="0" fontId="116" fillId="49" borderId="46" xfId="0" applyFont="1" applyFill="1" applyBorder="1" applyAlignment="1">
      <alignment horizontal="center" wrapText="1"/>
    </xf>
    <xf numFmtId="0" fontId="114" fillId="49" borderId="0" xfId="0" applyFont="1" applyFill="1" applyAlignment="1"/>
    <xf numFmtId="0" fontId="116" fillId="49" borderId="41" xfId="0" applyFont="1" applyFill="1" applyBorder="1" applyAlignment="1">
      <alignment horizontal="center" wrapText="1"/>
    </xf>
    <xf numFmtId="0" fontId="116" fillId="49" borderId="42" xfId="0" applyFont="1" applyFill="1" applyBorder="1" applyAlignment="1">
      <alignment horizontal="center" wrapText="1"/>
    </xf>
    <xf numFmtId="0" fontId="0" fillId="49" borderId="1" xfId="0" applyFill="1" applyBorder="1" applyAlignment="1">
      <alignment wrapText="1"/>
    </xf>
    <xf numFmtId="0" fontId="0" fillId="49" borderId="1" xfId="0" applyFill="1" applyBorder="1" applyAlignment="1"/>
    <xf numFmtId="44" fontId="0" fillId="49" borderId="28" xfId="467" applyNumberFormat="1" applyFont="1" applyFill="1" applyBorder="1"/>
    <xf numFmtId="44" fontId="0" fillId="49" borderId="34" xfId="467" applyNumberFormat="1" applyFont="1" applyFill="1" applyBorder="1"/>
    <xf numFmtId="44" fontId="0" fillId="49" borderId="29" xfId="467" applyNumberFormat="1" applyFont="1" applyFill="1" applyBorder="1"/>
    <xf numFmtId="44" fontId="0" fillId="49" borderId="47" xfId="467" applyFont="1" applyFill="1" applyBorder="1"/>
    <xf numFmtId="44" fontId="0" fillId="49" borderId="48" xfId="467" applyFont="1" applyFill="1" applyBorder="1"/>
    <xf numFmtId="44" fontId="0" fillId="49" borderId="48" xfId="467" applyNumberFormat="1" applyFont="1" applyFill="1" applyBorder="1"/>
    <xf numFmtId="44" fontId="0" fillId="49" borderId="49" xfId="467" applyFont="1" applyFill="1" applyBorder="1"/>
    <xf numFmtId="222" fontId="0" fillId="49" borderId="28" xfId="467" applyNumberFormat="1" applyFont="1" applyFill="1" applyBorder="1"/>
    <xf numFmtId="222" fontId="0" fillId="49" borderId="34" xfId="467" applyNumberFormat="1" applyFont="1" applyFill="1" applyBorder="1"/>
    <xf numFmtId="222" fontId="0" fillId="49" borderId="29" xfId="467" applyNumberFormat="1" applyFont="1" applyFill="1" applyBorder="1"/>
    <xf numFmtId="44" fontId="0" fillId="49" borderId="28" xfId="467" applyFont="1" applyFill="1" applyBorder="1"/>
    <xf numFmtId="44" fontId="0" fillId="49" borderId="34" xfId="467" applyFont="1" applyFill="1" applyBorder="1"/>
    <xf numFmtId="44" fontId="115" fillId="49" borderId="28" xfId="467" applyFont="1" applyFill="1" applyBorder="1"/>
    <xf numFmtId="44" fontId="115" fillId="49" borderId="34" xfId="467" applyFont="1" applyFill="1" applyBorder="1"/>
    <xf numFmtId="44" fontId="115" fillId="49" borderId="34" xfId="467" applyNumberFormat="1" applyFont="1" applyFill="1" applyBorder="1"/>
    <xf numFmtId="222" fontId="115" fillId="49" borderId="29" xfId="467" applyNumberFormat="1" applyFont="1" applyFill="1" applyBorder="1"/>
    <xf numFmtId="44" fontId="0" fillId="49" borderId="30" xfId="467" applyNumberFormat="1" applyFont="1" applyFill="1" applyBorder="1"/>
    <xf numFmtId="44" fontId="0" fillId="49" borderId="1" xfId="467" applyNumberFormat="1" applyFont="1" applyFill="1" applyBorder="1"/>
    <xf numFmtId="44" fontId="0" fillId="49" borderId="31" xfId="467" applyNumberFormat="1" applyFont="1" applyFill="1" applyBorder="1"/>
    <xf numFmtId="44" fontId="0" fillId="49" borderId="30" xfId="467" applyFont="1" applyFill="1" applyBorder="1"/>
    <xf numFmtId="44" fontId="0" fillId="49" borderId="1" xfId="467" applyFont="1" applyFill="1" applyBorder="1"/>
    <xf numFmtId="44" fontId="0" fillId="49" borderId="31" xfId="467" applyFont="1" applyFill="1" applyBorder="1"/>
    <xf numFmtId="222" fontId="0" fillId="49" borderId="30" xfId="467" applyNumberFormat="1" applyFont="1" applyFill="1" applyBorder="1"/>
    <xf numFmtId="222" fontId="0" fillId="49" borderId="1" xfId="467" applyNumberFormat="1" applyFont="1" applyFill="1" applyBorder="1"/>
    <xf numFmtId="222" fontId="0" fillId="49" borderId="31" xfId="467" applyNumberFormat="1" applyFont="1" applyFill="1" applyBorder="1"/>
    <xf numFmtId="223" fontId="0" fillId="49" borderId="1" xfId="467" applyNumberFormat="1" applyFont="1" applyFill="1" applyBorder="1"/>
    <xf numFmtId="44" fontId="114" fillId="49" borderId="1" xfId="467" applyNumberFormat="1" applyFont="1" applyFill="1" applyBorder="1"/>
    <xf numFmtId="0" fontId="0" fillId="49" borderId="1" xfId="0" applyFill="1" applyBorder="1" applyAlignment="1">
      <alignment horizontal="left" wrapText="1"/>
    </xf>
    <xf numFmtId="44" fontId="0" fillId="49" borderId="32" xfId="467" applyNumberFormat="1" applyFont="1" applyFill="1" applyBorder="1"/>
    <xf numFmtId="44" fontId="0" fillId="49" borderId="41" xfId="467" applyNumberFormat="1" applyFont="1" applyFill="1" applyBorder="1"/>
    <xf numFmtId="44" fontId="0" fillId="49" borderId="33" xfId="467" applyNumberFormat="1" applyFont="1" applyFill="1" applyBorder="1"/>
    <xf numFmtId="44" fontId="0" fillId="49" borderId="32" xfId="467" applyFont="1" applyFill="1" applyBorder="1"/>
    <xf numFmtId="44" fontId="0" fillId="49" borderId="41" xfId="467" applyFont="1" applyFill="1" applyBorder="1"/>
    <xf numFmtId="44" fontId="0" fillId="49" borderId="33" xfId="467" applyFont="1" applyFill="1" applyBorder="1"/>
    <xf numFmtId="222" fontId="0" fillId="49" borderId="32" xfId="467" applyNumberFormat="1" applyFont="1" applyFill="1" applyBorder="1"/>
    <xf numFmtId="222" fontId="0" fillId="49" borderId="41" xfId="467" applyNumberFormat="1" applyFont="1" applyFill="1" applyBorder="1"/>
    <xf numFmtId="222" fontId="0" fillId="49" borderId="33" xfId="467" applyNumberFormat="1" applyFont="1" applyFill="1" applyBorder="1"/>
    <xf numFmtId="0" fontId="116" fillId="49" borderId="0" xfId="0" applyFont="1" applyFill="1" applyAlignment="1"/>
    <xf numFmtId="0" fontId="116" fillId="49" borderId="0" xfId="0" applyFont="1" applyFill="1" applyBorder="1" applyAlignment="1">
      <alignment wrapText="1"/>
    </xf>
    <xf numFmtId="44" fontId="116" fillId="49" borderId="0" xfId="467" applyNumberFormat="1" applyFont="1" applyFill="1" applyBorder="1"/>
    <xf numFmtId="44" fontId="116" fillId="49" borderId="0" xfId="467" applyFont="1" applyFill="1" applyBorder="1"/>
    <xf numFmtId="222" fontId="116" fillId="49" borderId="0" xfId="467" applyNumberFormat="1" applyFont="1" applyFill="1" applyBorder="1"/>
    <xf numFmtId="44" fontId="116" fillId="49" borderId="0" xfId="0" applyNumberFormat="1" applyFont="1" applyFill="1" applyAlignment="1"/>
    <xf numFmtId="0" fontId="0" fillId="49" borderId="24" xfId="0" applyFill="1" applyBorder="1" applyAlignment="1"/>
    <xf numFmtId="0" fontId="0" fillId="49" borderId="39" xfId="0" applyFill="1" applyBorder="1" applyAlignment="1">
      <alignment wrapText="1"/>
    </xf>
    <xf numFmtId="0" fontId="0" fillId="49" borderId="40" xfId="0" applyFill="1" applyBorder="1" applyAlignment="1"/>
    <xf numFmtId="0" fontId="116" fillId="49" borderId="30" xfId="0" applyFont="1" applyFill="1" applyBorder="1" applyAlignment="1">
      <alignment horizontal="center"/>
    </xf>
    <xf numFmtId="37" fontId="116" fillId="49" borderId="23" xfId="467" applyNumberFormat="1" applyFont="1" applyFill="1" applyBorder="1" applyAlignment="1">
      <alignment horizontal="center"/>
    </xf>
    <xf numFmtId="37" fontId="116" fillId="49" borderId="31" xfId="467" applyNumberFormat="1" applyFont="1" applyFill="1" applyBorder="1" applyAlignment="1">
      <alignment horizontal="center"/>
    </xf>
    <xf numFmtId="37" fontId="116" fillId="49" borderId="1" xfId="467" applyNumberFormat="1" applyFont="1" applyFill="1" applyBorder="1" applyAlignment="1">
      <alignment horizontal="center"/>
    </xf>
    <xf numFmtId="37" fontId="116" fillId="49" borderId="44" xfId="467" applyNumberFormat="1" applyFont="1" applyFill="1" applyBorder="1" applyAlignment="1">
      <alignment horizontal="center"/>
    </xf>
    <xf numFmtId="37" fontId="116" fillId="49" borderId="45" xfId="467" applyNumberFormat="1" applyFont="1" applyFill="1" applyBorder="1" applyAlignment="1">
      <alignment horizontal="center"/>
    </xf>
    <xf numFmtId="0" fontId="116" fillId="49" borderId="44" xfId="0" applyFont="1" applyFill="1" applyBorder="1" applyAlignment="1">
      <alignment horizontal="center"/>
    </xf>
    <xf numFmtId="37" fontId="116" fillId="49" borderId="46" xfId="467" applyNumberFormat="1" applyFont="1" applyFill="1" applyBorder="1" applyAlignment="1">
      <alignment horizontal="center"/>
    </xf>
    <xf numFmtId="193" fontId="116" fillId="49" borderId="44" xfId="0" applyNumberFormat="1" applyFont="1" applyFill="1" applyBorder="1" applyAlignment="1">
      <alignment horizontal="center"/>
    </xf>
    <xf numFmtId="0" fontId="116" fillId="49" borderId="50" xfId="0" applyFont="1" applyFill="1" applyBorder="1" applyAlignment="1">
      <alignment horizontal="center" wrapText="1"/>
    </xf>
    <xf numFmtId="0" fontId="116" fillId="49" borderId="25" xfId="0" applyFont="1" applyFill="1" applyBorder="1" applyAlignment="1">
      <alignment horizontal="center" wrapText="1"/>
    </xf>
    <xf numFmtId="0" fontId="116" fillId="49" borderId="51" xfId="0" applyFont="1" applyFill="1" applyBorder="1" applyAlignment="1">
      <alignment horizontal="center" wrapText="1"/>
    </xf>
    <xf numFmtId="0" fontId="116" fillId="49" borderId="52" xfId="0" applyFont="1" applyFill="1" applyBorder="1" applyAlignment="1">
      <alignment horizontal="center" wrapText="1"/>
    </xf>
    <xf numFmtId="44" fontId="114" fillId="49" borderId="28" xfId="467" applyFont="1" applyFill="1" applyBorder="1"/>
    <xf numFmtId="44" fontId="114" fillId="49" borderId="34" xfId="467" applyFont="1" applyFill="1" applyBorder="1"/>
    <xf numFmtId="44" fontId="114" fillId="49" borderId="34" xfId="467" applyNumberFormat="1" applyFont="1" applyFill="1" applyBorder="1"/>
    <xf numFmtId="44" fontId="0" fillId="49" borderId="29" xfId="467" applyFont="1" applyFill="1" applyBorder="1"/>
    <xf numFmtId="44" fontId="114" fillId="49" borderId="29" xfId="467" applyFont="1" applyFill="1" applyBorder="1"/>
    <xf numFmtId="44" fontId="114" fillId="49" borderId="30" xfId="467" applyFont="1" applyFill="1" applyBorder="1"/>
    <xf numFmtId="44" fontId="114" fillId="49" borderId="1" xfId="467" applyFont="1" applyFill="1" applyBorder="1"/>
    <xf numFmtId="44" fontId="114" fillId="49" borderId="31" xfId="467" applyFont="1" applyFill="1" applyBorder="1"/>
    <xf numFmtId="44" fontId="115" fillId="49" borderId="30" xfId="467" applyFont="1" applyFill="1" applyBorder="1"/>
    <xf numFmtId="44" fontId="115" fillId="49" borderId="1" xfId="467" applyFont="1" applyFill="1" applyBorder="1"/>
    <xf numFmtId="44" fontId="115" fillId="49" borderId="1" xfId="467" applyNumberFormat="1" applyFont="1" applyFill="1" applyBorder="1"/>
    <xf numFmtId="44" fontId="115" fillId="49" borderId="31" xfId="467" applyFont="1" applyFill="1" applyBorder="1"/>
    <xf numFmtId="44" fontId="114" fillId="49" borderId="32" xfId="467" applyFont="1" applyFill="1" applyBorder="1"/>
    <xf numFmtId="44" fontId="114" fillId="49" borderId="41" xfId="467" applyFont="1" applyFill="1" applyBorder="1"/>
    <xf numFmtId="44" fontId="114" fillId="49" borderId="41" xfId="467" applyNumberFormat="1" applyFont="1" applyFill="1" applyBorder="1"/>
    <xf numFmtId="44" fontId="114" fillId="49" borderId="33" xfId="467" applyFont="1" applyFill="1" applyBorder="1"/>
    <xf numFmtId="44" fontId="115" fillId="49" borderId="32" xfId="467" applyFont="1" applyFill="1" applyBorder="1"/>
    <xf numFmtId="44" fontId="115" fillId="49" borderId="41" xfId="467" applyFont="1" applyFill="1" applyBorder="1"/>
    <xf numFmtId="44" fontId="115" fillId="49" borderId="41" xfId="467" applyNumberFormat="1" applyFont="1" applyFill="1" applyBorder="1"/>
    <xf numFmtId="44" fontId="115" fillId="49" borderId="33" xfId="467" applyFont="1" applyFill="1" applyBorder="1"/>
    <xf numFmtId="0" fontId="116" fillId="49" borderId="0" xfId="0" applyFont="1" applyFill="1" applyAlignment="1">
      <alignment wrapText="1"/>
    </xf>
    <xf numFmtId="0" fontId="0" fillId="49" borderId="0" xfId="0" applyFill="1" applyAlignment="1">
      <alignment wrapText="1"/>
    </xf>
    <xf numFmtId="0" fontId="116" fillId="50" borderId="29" xfId="0" applyFont="1" applyFill="1" applyBorder="1" applyAlignment="1">
      <alignment horizontal="center"/>
    </xf>
    <xf numFmtId="0" fontId="0" fillId="50" borderId="0" xfId="0" applyFill="1" applyAlignment="1"/>
    <xf numFmtId="0" fontId="116" fillId="50" borderId="32" xfId="0" applyFont="1" applyFill="1" applyBorder="1" applyAlignment="1" applyProtection="1">
      <alignment horizontal="center"/>
      <protection locked="0"/>
    </xf>
    <xf numFmtId="0" fontId="116" fillId="50" borderId="41" xfId="0" applyFont="1" applyFill="1" applyBorder="1" applyAlignment="1" applyProtection="1">
      <alignment horizontal="center"/>
      <protection locked="0"/>
    </xf>
    <xf numFmtId="37" fontId="116" fillId="50" borderId="42" xfId="467" applyNumberFormat="1" applyFont="1" applyFill="1" applyBorder="1" applyAlignment="1" applyProtection="1">
      <alignment horizontal="center"/>
      <protection locked="0"/>
    </xf>
    <xf numFmtId="37" fontId="116" fillId="50" borderId="33" xfId="467" applyNumberFormat="1" applyFont="1" applyFill="1" applyBorder="1" applyAlignment="1" applyProtection="1">
      <alignment horizontal="center"/>
      <protection locked="0"/>
    </xf>
    <xf numFmtId="0" fontId="0" fillId="50" borderId="0" xfId="0" applyFill="1" applyAlignment="1" applyProtection="1">
      <protection locked="0"/>
    </xf>
    <xf numFmtId="0" fontId="116" fillId="50" borderId="30" xfId="0" applyFont="1" applyFill="1" applyBorder="1" applyAlignment="1" applyProtection="1">
      <alignment horizontal="center"/>
      <protection locked="0"/>
    </xf>
    <xf numFmtId="0" fontId="116" fillId="50" borderId="1" xfId="0" applyFont="1" applyFill="1" applyBorder="1" applyAlignment="1" applyProtection="1">
      <alignment horizontal="center"/>
      <protection locked="0"/>
    </xf>
    <xf numFmtId="37" fontId="116" fillId="50" borderId="1" xfId="467" applyNumberFormat="1" applyFont="1" applyFill="1" applyBorder="1" applyAlignment="1" applyProtection="1">
      <alignment horizontal="center"/>
      <protection locked="0"/>
    </xf>
    <xf numFmtId="37" fontId="116" fillId="50" borderId="31" xfId="467" applyNumberFormat="1" applyFont="1" applyFill="1" applyBorder="1" applyAlignment="1" applyProtection="1">
      <alignment horizontal="center"/>
      <protection locked="0"/>
    </xf>
    <xf numFmtId="37" fontId="116" fillId="50" borderId="43" xfId="467" applyNumberFormat="1" applyFont="1" applyFill="1" applyBorder="1" applyAlignment="1" applyProtection="1">
      <alignment horizontal="center"/>
      <protection locked="0"/>
    </xf>
    <xf numFmtId="37" fontId="116" fillId="50" borderId="30" xfId="467" applyNumberFormat="1" applyFont="1" applyFill="1" applyBorder="1" applyAlignment="1" applyProtection="1">
      <alignment horizontal="center"/>
      <protection locked="0"/>
    </xf>
    <xf numFmtId="185" fontId="116" fillId="50" borderId="1" xfId="467" applyNumberFormat="1" applyFont="1" applyFill="1" applyBorder="1" applyAlignment="1" applyProtection="1">
      <alignment horizontal="center"/>
      <protection locked="0"/>
    </xf>
    <xf numFmtId="0" fontId="116" fillId="50" borderId="23" xfId="0" applyFont="1" applyFill="1" applyBorder="1" applyAlignment="1" applyProtection="1">
      <alignment horizontal="center"/>
      <protection locked="0"/>
    </xf>
    <xf numFmtId="193" fontId="116" fillId="50" borderId="1" xfId="0" applyNumberFormat="1" applyFont="1" applyFill="1" applyBorder="1" applyAlignment="1" applyProtection="1">
      <alignment horizontal="center"/>
      <protection locked="0"/>
    </xf>
    <xf numFmtId="185" fontId="116" fillId="50" borderId="31" xfId="467" applyNumberFormat="1" applyFont="1" applyFill="1" applyBorder="1" applyAlignment="1" applyProtection="1">
      <alignment horizontal="center"/>
      <protection locked="0"/>
    </xf>
    <xf numFmtId="37" fontId="116" fillId="50" borderId="43" xfId="467" applyNumberFormat="1" applyFont="1" applyFill="1" applyBorder="1" applyAlignment="1">
      <alignment horizontal="center"/>
    </xf>
    <xf numFmtId="0" fontId="121" fillId="50" borderId="1" xfId="0" applyFont="1" applyFill="1" applyBorder="1" applyAlignment="1">
      <alignment vertical="top" wrapText="1"/>
    </xf>
    <xf numFmtId="0" fontId="120" fillId="49" borderId="1" xfId="0" applyFont="1" applyFill="1" applyBorder="1" applyAlignment="1">
      <alignment vertical="top" wrapText="1"/>
    </xf>
    <xf numFmtId="3" fontId="120" fillId="49" borderId="1" xfId="0" applyNumberFormat="1" applyFont="1" applyFill="1" applyBorder="1" applyAlignment="1">
      <alignment vertical="top" wrapText="1"/>
    </xf>
    <xf numFmtId="0" fontId="121" fillId="50" borderId="28" xfId="0" applyFont="1" applyFill="1" applyBorder="1" applyAlignment="1">
      <alignment vertical="top" wrapText="1"/>
    </xf>
    <xf numFmtId="0" fontId="121" fillId="50" borderId="34" xfId="0" applyFont="1" applyFill="1" applyBorder="1" applyAlignment="1">
      <alignment vertical="top" wrapText="1"/>
    </xf>
    <xf numFmtId="0" fontId="121" fillId="50" borderId="29" xfId="0" applyFont="1" applyFill="1" applyBorder="1" applyAlignment="1">
      <alignment vertical="top" wrapText="1"/>
    </xf>
    <xf numFmtId="0" fontId="120" fillId="49" borderId="30" xfId="0" applyFont="1" applyFill="1" applyBorder="1" applyAlignment="1">
      <alignment vertical="top" wrapText="1"/>
    </xf>
    <xf numFmtId="3" fontId="120" fillId="49" borderId="31" xfId="0" applyNumberFormat="1" applyFont="1" applyFill="1" applyBorder="1" applyAlignment="1">
      <alignment vertical="top" wrapText="1"/>
    </xf>
    <xf numFmtId="0" fontId="0" fillId="49" borderId="0" xfId="0" applyFill="1" applyAlignment="1">
      <alignment horizontal="left" wrapText="1"/>
    </xf>
    <xf numFmtId="0" fontId="121" fillId="50" borderId="1" xfId="0" applyFont="1" applyFill="1" applyBorder="1" applyAlignment="1">
      <alignment horizontal="left" vertical="top" wrapText="1"/>
    </xf>
    <xf numFmtId="164" fontId="0" fillId="49" borderId="0" xfId="1" applyNumberFormat="1" applyFont="1" applyFill="1" applyAlignment="1">
      <alignment horizontal="right" wrapText="1"/>
    </xf>
    <xf numFmtId="0" fontId="2" fillId="49" borderId="1" xfId="0" applyFont="1" applyFill="1" applyBorder="1">
      <alignment wrapText="1"/>
    </xf>
    <xf numFmtId="0" fontId="2" fillId="49" borderId="1" xfId="0" applyFont="1" applyFill="1" applyBorder="1" applyAlignment="1">
      <alignment horizontal="left" wrapText="1"/>
    </xf>
    <xf numFmtId="164" fontId="0" fillId="49" borderId="1" xfId="1" applyNumberFormat="1" applyFont="1" applyFill="1" applyBorder="1" applyAlignment="1">
      <alignment horizontal="right" wrapText="1"/>
    </xf>
    <xf numFmtId="164" fontId="121" fillId="50" borderId="1" xfId="1" applyNumberFormat="1" applyFont="1" applyFill="1" applyBorder="1" applyAlignment="1">
      <alignment vertical="top" wrapText="1"/>
    </xf>
    <xf numFmtId="164" fontId="2" fillId="49" borderId="1" xfId="1" applyNumberFormat="1" applyFont="1" applyFill="1" applyBorder="1" applyAlignment="1">
      <alignment horizontal="right" wrapText="1"/>
    </xf>
    <xf numFmtId="0" fontId="117" fillId="46" borderId="0" xfId="0" applyFont="1" applyFill="1">
      <alignment wrapText="1"/>
    </xf>
    <xf numFmtId="0" fontId="64" fillId="49" borderId="14" xfId="0" applyFont="1" applyFill="1" applyBorder="1" applyAlignment="1">
      <alignment vertical="center" wrapText="1"/>
    </xf>
    <xf numFmtId="0" fontId="62" fillId="49" borderId="0" xfId="0" applyFont="1" applyFill="1">
      <alignment wrapText="1"/>
    </xf>
    <xf numFmtId="0" fontId="0" fillId="49" borderId="1" xfId="0" applyFill="1" applyBorder="1">
      <alignment wrapText="1"/>
    </xf>
    <xf numFmtId="0" fontId="0" fillId="49" borderId="30" xfId="0" applyFill="1" applyBorder="1">
      <alignment wrapText="1"/>
    </xf>
    <xf numFmtId="0" fontId="0" fillId="49" borderId="31" xfId="0" applyFill="1" applyBorder="1">
      <alignment wrapText="1"/>
    </xf>
    <xf numFmtId="0" fontId="0" fillId="49" borderId="32" xfId="0" applyFill="1" applyBorder="1">
      <alignment wrapText="1"/>
    </xf>
    <xf numFmtId="0" fontId="0" fillId="49" borderId="41" xfId="0" applyFill="1" applyBorder="1">
      <alignment wrapText="1"/>
    </xf>
    <xf numFmtId="0" fontId="0" fillId="49" borderId="33" xfId="0" applyFill="1" applyBorder="1">
      <alignment wrapText="1"/>
    </xf>
    <xf numFmtId="0" fontId="62" fillId="50" borderId="28" xfId="0" applyFont="1" applyFill="1" applyBorder="1" applyAlignment="1">
      <alignment vertical="center" wrapText="1"/>
    </xf>
    <xf numFmtId="0" fontId="62" fillId="50" borderId="34" xfId="0" applyFont="1" applyFill="1" applyBorder="1" applyAlignment="1">
      <alignment horizontal="center" vertical="center" wrapText="1"/>
    </xf>
    <xf numFmtId="0" fontId="62" fillId="50" borderId="29" xfId="0" applyFont="1" applyFill="1" applyBorder="1" applyAlignment="1">
      <alignment horizontal="center" vertical="center" wrapText="1"/>
    </xf>
    <xf numFmtId="0" fontId="2" fillId="49" borderId="0" xfId="0" applyFont="1" applyFill="1" applyAlignment="1">
      <alignment vertical="center" wrapText="1"/>
    </xf>
    <xf numFmtId="0" fontId="123" fillId="46" borderId="0" xfId="0" applyFont="1" applyFill="1" applyAlignment="1">
      <alignment horizontal="center" vertical="center" wrapText="1"/>
    </xf>
    <xf numFmtId="0" fontId="2" fillId="47" borderId="0" xfId="0" applyFont="1" applyFill="1" applyAlignment="1">
      <alignment vertical="top" wrapText="1"/>
    </xf>
    <xf numFmtId="3" fontId="0" fillId="49" borderId="0" xfId="0" applyNumberFormat="1" applyFill="1">
      <alignment wrapText="1"/>
    </xf>
    <xf numFmtId="0" fontId="0" fillId="47" borderId="0" xfId="0" applyFill="1" applyAlignment="1">
      <alignment vertical="top" wrapText="1"/>
    </xf>
    <xf numFmtId="0" fontId="126" fillId="47" borderId="0" xfId="0" applyFont="1" applyFill="1">
      <alignment wrapText="1"/>
    </xf>
    <xf numFmtId="0" fontId="126" fillId="47" borderId="0" xfId="0" applyFont="1" applyFill="1" applyAlignment="1">
      <alignment wrapText="1"/>
    </xf>
    <xf numFmtId="0" fontId="102" fillId="47" borderId="0" xfId="466" applyFill="1" applyAlignment="1" applyProtection="1">
      <alignment wrapText="1"/>
    </xf>
    <xf numFmtId="0" fontId="2" fillId="49" borderId="0" xfId="0" applyFont="1" applyFill="1" applyAlignment="1">
      <alignment horizontal="right" wrapText="1"/>
    </xf>
    <xf numFmtId="224" fontId="0" fillId="49" borderId="0" xfId="0" applyNumberFormat="1" applyFill="1" applyAlignment="1">
      <alignment horizontal="left" wrapText="1"/>
    </xf>
    <xf numFmtId="164" fontId="108" fillId="46" borderId="1" xfId="1" applyNumberFormat="1" applyFont="1" applyFill="1" applyBorder="1" applyAlignment="1">
      <alignment horizontal="center" vertical="center"/>
    </xf>
    <xf numFmtId="164" fontId="108" fillId="46" borderId="1" xfId="1" applyNumberFormat="1" applyFont="1" applyFill="1" applyBorder="1" applyAlignment="1">
      <alignment horizontal="center" vertical="center" wrapText="1"/>
    </xf>
    <xf numFmtId="0" fontId="108" fillId="46" borderId="1" xfId="0" applyFont="1" applyFill="1" applyBorder="1" applyAlignment="1">
      <alignment horizontal="center" vertical="center"/>
    </xf>
    <xf numFmtId="164" fontId="108" fillId="46" borderId="1" xfId="1" applyNumberFormat="1" applyFont="1" applyFill="1" applyBorder="1" applyAlignment="1">
      <alignment horizontal="left" vertical="center" wrapText="1"/>
    </xf>
    <xf numFmtId="37" fontId="2" fillId="49" borderId="1" xfId="1" applyNumberFormat="1" applyFont="1" applyFill="1" applyBorder="1" applyAlignment="1">
      <alignment horizontal="right" vertical="top" wrapText="1"/>
    </xf>
    <xf numFmtId="0" fontId="2" fillId="49" borderId="1" xfId="0" applyFont="1" applyFill="1" applyBorder="1" applyAlignment="1">
      <alignment horizontal="center" vertical="top" wrapText="1"/>
    </xf>
    <xf numFmtId="0" fontId="2" fillId="49" borderId="1" xfId="0" applyFont="1" applyFill="1" applyBorder="1" applyAlignment="1">
      <alignment vertical="top"/>
    </xf>
    <xf numFmtId="164" fontId="2" fillId="49" borderId="1" xfId="1" applyNumberFormat="1" applyFont="1" applyFill="1" applyBorder="1" applyAlignment="1">
      <alignment vertical="top"/>
    </xf>
    <xf numFmtId="0" fontId="2" fillId="49" borderId="1" xfId="0" applyFont="1" applyFill="1" applyBorder="1" applyAlignment="1">
      <alignment vertical="top" wrapText="1"/>
    </xf>
    <xf numFmtId="1" fontId="2" fillId="49" borderId="1" xfId="0" applyNumberFormat="1" applyFont="1" applyFill="1" applyBorder="1" applyAlignment="1">
      <alignment horizontal="center" vertical="top" wrapText="1"/>
    </xf>
    <xf numFmtId="0" fontId="2" fillId="49" borderId="1" xfId="0" applyFont="1" applyFill="1" applyBorder="1" applyAlignment="1">
      <alignment horizontal="center" vertical="top"/>
    </xf>
    <xf numFmtId="0" fontId="108" fillId="46" borderId="1" xfId="0" applyFont="1" applyFill="1" applyBorder="1" applyAlignment="1">
      <alignment horizontal="center" vertical="center" wrapText="1"/>
    </xf>
    <xf numFmtId="0" fontId="62" fillId="50" borderId="1" xfId="0" applyFont="1" applyFill="1" applyBorder="1" applyAlignment="1">
      <alignment horizontal="left" wrapText="1"/>
    </xf>
    <xf numFmtId="0" fontId="62" fillId="50" borderId="1" xfId="0" applyFont="1" applyFill="1" applyBorder="1" applyAlignment="1">
      <alignment horizontal="right" wrapText="1"/>
    </xf>
    <xf numFmtId="224" fontId="0" fillId="49" borderId="1" xfId="0" applyNumberFormat="1" applyFill="1" applyBorder="1" applyAlignment="1">
      <alignment horizontal="left" wrapText="1"/>
    </xf>
    <xf numFmtId="3" fontId="0" fillId="49" borderId="1" xfId="0" applyNumberFormat="1" applyFill="1" applyBorder="1">
      <alignment wrapText="1"/>
    </xf>
    <xf numFmtId="0" fontId="127" fillId="47" borderId="0" xfId="466" applyFont="1" applyFill="1" applyAlignment="1" applyProtection="1">
      <alignment wrapText="1"/>
    </xf>
    <xf numFmtId="0" fontId="105" fillId="46" borderId="0" xfId="0" applyFont="1" applyFill="1" applyAlignment="1">
      <alignment wrapText="1"/>
    </xf>
    <xf numFmtId="0" fontId="108" fillId="46" borderId="0" xfId="0" applyFont="1" applyFill="1" applyAlignment="1">
      <alignment horizontal="center" vertical="center" wrapText="1"/>
    </xf>
    <xf numFmtId="0" fontId="102" fillId="49" borderId="0" xfId="466" applyFill="1" applyAlignment="1" applyProtection="1">
      <alignment wrapText="1"/>
    </xf>
    <xf numFmtId="164" fontId="0" fillId="49" borderId="0" xfId="1" applyNumberFormat="1" applyFont="1" applyFill="1" applyBorder="1">
      <alignment wrapText="1"/>
    </xf>
    <xf numFmtId="0" fontId="0" fillId="0" borderId="0" xfId="0" applyFill="1">
      <alignment wrapText="1"/>
    </xf>
    <xf numFmtId="0" fontId="123" fillId="0" borderId="0" xfId="0" applyFont="1" applyFill="1" applyAlignment="1">
      <alignment horizontal="center" vertical="center" wrapText="1"/>
    </xf>
    <xf numFmtId="0" fontId="2" fillId="0" borderId="0" xfId="0" applyFont="1" applyFill="1">
      <alignment wrapText="1"/>
    </xf>
    <xf numFmtId="0" fontId="127" fillId="0" borderId="0" xfId="466" applyFont="1" applyFill="1" applyAlignment="1" applyProtection="1">
      <alignment wrapText="1"/>
    </xf>
    <xf numFmtId="0" fontId="2" fillId="0" borderId="0" xfId="0" applyFont="1" applyFill="1" applyAlignment="1">
      <alignment vertical="top" wrapText="1"/>
    </xf>
    <xf numFmtId="0" fontId="102" fillId="0" borderId="0" xfId="466" applyFill="1" applyAlignment="1" applyProtection="1">
      <alignment wrapText="1"/>
    </xf>
    <xf numFmtId="0" fontId="126" fillId="0" borderId="0" xfId="0" applyFont="1" applyFill="1" applyAlignment="1">
      <alignment wrapText="1"/>
    </xf>
    <xf numFmtId="0" fontId="0" fillId="0" borderId="0" xfId="0" applyFill="1" applyAlignment="1">
      <alignment vertical="top" wrapText="1"/>
    </xf>
    <xf numFmtId="0" fontId="126" fillId="0" borderId="0" xfId="0" applyFont="1" applyFill="1">
      <alignment wrapText="1"/>
    </xf>
    <xf numFmtId="0" fontId="102" fillId="49" borderId="12" xfId="466" applyFill="1" applyBorder="1" applyAlignment="1" applyProtection="1">
      <alignment wrapText="1"/>
    </xf>
    <xf numFmtId="3" fontId="2" fillId="49" borderId="0" xfId="0" applyNumberFormat="1" applyFont="1" applyFill="1">
      <alignment wrapText="1"/>
    </xf>
    <xf numFmtId="0" fontId="8" fillId="46" borderId="0" xfId="3" applyFont="1" applyFill="1" applyAlignment="1">
      <alignment wrapText="1"/>
    </xf>
    <xf numFmtId="0" fontId="8" fillId="46" borderId="0" xfId="3" applyFont="1" applyFill="1" applyAlignment="1"/>
    <xf numFmtId="0" fontId="106" fillId="46" borderId="0" xfId="0" applyFont="1" applyFill="1" applyAlignment="1">
      <alignment wrapText="1"/>
    </xf>
    <xf numFmtId="0" fontId="105" fillId="46" borderId="0" xfId="0" applyFont="1" applyFill="1" applyAlignment="1">
      <alignment wrapText="1"/>
    </xf>
    <xf numFmtId="0" fontId="0" fillId="0" borderId="0" xfId="0" applyAlignment="1">
      <alignment wrapText="1"/>
    </xf>
    <xf numFmtId="0" fontId="0" fillId="46" borderId="0" xfId="0" applyFill="1" applyAlignment="1">
      <alignment wrapText="1"/>
    </xf>
    <xf numFmtId="0" fontId="2" fillId="48" borderId="54" xfId="0" applyFont="1" applyFill="1" applyBorder="1" applyAlignment="1">
      <alignment vertical="center" wrapText="1"/>
    </xf>
    <xf numFmtId="0" fontId="0" fillId="48" borderId="56" xfId="0" applyFill="1" applyBorder="1" applyAlignment="1">
      <alignment vertical="center" wrapText="1"/>
    </xf>
    <xf numFmtId="0" fontId="0" fillId="0" borderId="56" xfId="0" applyBorder="1" applyAlignment="1">
      <alignment vertical="center" wrapText="1"/>
    </xf>
    <xf numFmtId="0" fontId="0" fillId="0" borderId="55" xfId="0" applyBorder="1" applyAlignment="1">
      <alignment wrapText="1"/>
    </xf>
    <xf numFmtId="0" fontId="0" fillId="0" borderId="56" xfId="0" applyBorder="1" applyAlignment="1">
      <alignment wrapText="1"/>
    </xf>
    <xf numFmtId="0" fontId="0" fillId="0" borderId="55" xfId="0" applyBorder="1" applyAlignment="1">
      <alignment vertical="center" wrapText="1"/>
    </xf>
    <xf numFmtId="0" fontId="0" fillId="48" borderId="55" xfId="0" applyFill="1" applyBorder="1" applyAlignment="1">
      <alignment vertical="center" wrapText="1"/>
    </xf>
    <xf numFmtId="0" fontId="125" fillId="46" borderId="0" xfId="0" applyFont="1" applyFill="1" applyAlignment="1">
      <alignment wrapText="1"/>
    </xf>
    <xf numFmtId="0" fontId="2" fillId="0" borderId="54" xfId="0" applyFont="1" applyFill="1" applyBorder="1" applyAlignment="1">
      <alignment vertical="center" wrapText="1"/>
    </xf>
    <xf numFmtId="0" fontId="0" fillId="0" borderId="56" xfId="0" applyFill="1" applyBorder="1" applyAlignment="1">
      <alignment vertical="center" wrapText="1"/>
    </xf>
    <xf numFmtId="0" fontId="0" fillId="0" borderId="55" xfId="0" applyFill="1" applyBorder="1" applyAlignment="1">
      <alignment vertical="center" wrapText="1"/>
    </xf>
    <xf numFmtId="0" fontId="0" fillId="0" borderId="56" xfId="0" applyFill="1" applyBorder="1" applyAlignment="1">
      <alignment wrapText="1"/>
    </xf>
    <xf numFmtId="0" fontId="0" fillId="0" borderId="55" xfId="0" applyFill="1" applyBorder="1" applyAlignment="1">
      <alignment wrapText="1"/>
    </xf>
    <xf numFmtId="0" fontId="129" fillId="0" borderId="0" xfId="0" applyFont="1" applyFill="1" applyAlignment="1">
      <alignment wrapText="1"/>
    </xf>
    <xf numFmtId="0" fontId="128" fillId="49" borderId="0" xfId="0" applyFont="1" applyFill="1" applyAlignment="1">
      <alignment wrapText="1"/>
    </xf>
    <xf numFmtId="0" fontId="128" fillId="0" borderId="0" xfId="0" applyFont="1" applyAlignment="1">
      <alignment wrapText="1"/>
    </xf>
    <xf numFmtId="0" fontId="127" fillId="49" borderId="0" xfId="466" applyFont="1" applyFill="1" applyAlignment="1" applyProtection="1">
      <alignment wrapText="1"/>
    </xf>
    <xf numFmtId="0" fontId="112" fillId="46" borderId="0" xfId="0" applyFont="1" applyFill="1" applyAlignment="1">
      <alignment vertical="center" wrapText="1"/>
    </xf>
    <xf numFmtId="0" fontId="108" fillId="46" borderId="0" xfId="0" applyFont="1" applyFill="1" applyAlignment="1">
      <alignment wrapText="1"/>
    </xf>
    <xf numFmtId="0" fontId="108" fillId="46" borderId="0" xfId="0" applyFont="1" applyFill="1" applyAlignment="1">
      <alignment horizontal="left" vertical="center" wrapText="1"/>
    </xf>
    <xf numFmtId="43" fontId="108" fillId="46" borderId="0" xfId="1" applyFont="1" applyFill="1" applyAlignment="1">
      <alignment horizontal="left" vertical="center" wrapText="1"/>
    </xf>
    <xf numFmtId="0" fontId="108" fillId="46" borderId="0" xfId="0" applyFont="1" applyFill="1" applyAlignment="1">
      <alignment vertical="top" wrapText="1"/>
    </xf>
    <xf numFmtId="0" fontId="108" fillId="46" borderId="0" xfId="0" applyFont="1" applyFill="1" applyAlignment="1">
      <alignment horizontal="center" vertical="top" wrapText="1"/>
    </xf>
    <xf numFmtId="0" fontId="2" fillId="49" borderId="0" xfId="0" applyFont="1" applyFill="1" applyAlignment="1">
      <alignment wrapText="1"/>
    </xf>
    <xf numFmtId="0" fontId="0" fillId="49" borderId="0" xfId="0" applyFill="1" applyAlignment="1">
      <alignment wrapText="1"/>
    </xf>
    <xf numFmtId="0" fontId="0" fillId="49" borderId="0" xfId="0" applyFill="1" applyAlignment="1">
      <alignment horizontal="left" wrapText="1"/>
    </xf>
    <xf numFmtId="164" fontId="0" fillId="49" borderId="0" xfId="1" applyNumberFormat="1" applyFont="1" applyFill="1" applyAlignment="1">
      <alignment wrapText="1"/>
    </xf>
    <xf numFmtId="0" fontId="120" fillId="49" borderId="53" xfId="0" applyFont="1" applyFill="1" applyBorder="1" applyAlignment="1">
      <alignment vertical="top" wrapText="1"/>
    </xf>
    <xf numFmtId="0" fontId="118" fillId="46" borderId="0" xfId="0" applyFont="1" applyFill="1" applyAlignment="1">
      <alignment vertical="center" wrapText="1"/>
    </xf>
    <xf numFmtId="0" fontId="0" fillId="0" borderId="0" xfId="0" applyAlignment="1">
      <alignment vertical="center" wrapText="1"/>
    </xf>
    <xf numFmtId="0" fontId="64" fillId="49" borderId="12" xfId="0" applyFont="1" applyFill="1" applyBorder="1" applyAlignment="1">
      <alignment vertical="center" wrapText="1"/>
    </xf>
    <xf numFmtId="0" fontId="49" fillId="0" borderId="12" xfId="0" applyFont="1" applyBorder="1" applyAlignment="1">
      <alignment vertical="center" wrapText="1"/>
    </xf>
    <xf numFmtId="0" fontId="102" fillId="49" borderId="12" xfId="466" applyFill="1" applyBorder="1" applyAlignment="1" applyProtection="1">
      <alignment wrapText="1"/>
    </xf>
    <xf numFmtId="0" fontId="119" fillId="46" borderId="0" xfId="466" applyFont="1" applyFill="1" applyAlignment="1" applyProtection="1">
      <alignment vertical="center" wrapText="1"/>
    </xf>
    <xf numFmtId="0" fontId="122" fillId="46" borderId="0" xfId="0" applyFont="1" applyFill="1" applyAlignment="1">
      <alignment vertical="center" wrapText="1"/>
    </xf>
    <xf numFmtId="0" fontId="2" fillId="49" borderId="0" xfId="0" applyFont="1" applyFill="1" applyBorder="1" applyAlignment="1">
      <alignment vertical="top" wrapText="1"/>
    </xf>
    <xf numFmtId="0" fontId="112" fillId="46" borderId="0" xfId="0" applyFont="1" applyFill="1" applyBorder="1" applyAlignment="1">
      <alignment vertical="center" wrapText="1"/>
    </xf>
    <xf numFmtId="0" fontId="110" fillId="46" borderId="0" xfId="466" applyFont="1" applyFill="1" applyBorder="1" applyAlignment="1" applyProtection="1">
      <alignment vertical="center" wrapText="1"/>
    </xf>
    <xf numFmtId="0" fontId="3" fillId="46" borderId="0" xfId="0" applyFont="1" applyFill="1" applyBorder="1" applyAlignment="1">
      <alignment vertical="center" wrapText="1"/>
    </xf>
    <xf numFmtId="0" fontId="2" fillId="49" borderId="0" xfId="0" applyFont="1" applyFill="1" applyAlignment="1">
      <alignment horizontal="left" wrapText="1"/>
    </xf>
    <xf numFmtId="44" fontId="116" fillId="50" borderId="24" xfId="467" applyFont="1" applyFill="1" applyBorder="1" applyAlignment="1">
      <alignment horizontal="center"/>
    </xf>
    <xf numFmtId="44" fontId="116" fillId="50" borderId="39" xfId="467" applyFont="1" applyFill="1" applyBorder="1" applyAlignment="1">
      <alignment horizontal="center"/>
    </xf>
    <xf numFmtId="44" fontId="116" fillId="50" borderId="25" xfId="467" applyFont="1" applyFill="1" applyBorder="1" applyAlignment="1">
      <alignment horizontal="center"/>
    </xf>
    <xf numFmtId="221" fontId="116" fillId="50" borderId="24" xfId="467" applyNumberFormat="1" applyFont="1" applyFill="1" applyBorder="1" applyAlignment="1">
      <alignment horizontal="center"/>
    </xf>
    <xf numFmtId="221" fontId="116" fillId="50" borderId="39" xfId="467" applyNumberFormat="1" applyFont="1" applyFill="1" applyBorder="1" applyAlignment="1">
      <alignment horizontal="center"/>
    </xf>
    <xf numFmtId="221" fontId="116" fillId="50" borderId="25" xfId="467" applyNumberFormat="1" applyFont="1" applyFill="1" applyBorder="1" applyAlignment="1">
      <alignment horizontal="center"/>
    </xf>
    <xf numFmtId="0" fontId="116" fillId="50" borderId="28" xfId="0" applyFont="1" applyFill="1" applyBorder="1" applyAlignment="1">
      <alignment horizontal="center"/>
    </xf>
    <xf numFmtId="0" fontId="116" fillId="50" borderId="34" xfId="0" applyFont="1" applyFill="1" applyBorder="1" applyAlignment="1">
      <alignment horizontal="center"/>
    </xf>
    <xf numFmtId="0" fontId="116" fillId="50" borderId="35" xfId="0" applyFont="1" applyFill="1" applyBorder="1" applyAlignment="1">
      <alignment horizontal="center"/>
    </xf>
    <xf numFmtId="0" fontId="116" fillId="50" borderId="36" xfId="0" applyFont="1" applyFill="1" applyBorder="1" applyAlignment="1">
      <alignment horizontal="center"/>
    </xf>
    <xf numFmtId="0" fontId="116" fillId="50" borderId="37" xfId="0" applyFont="1" applyFill="1" applyBorder="1" applyAlignment="1">
      <alignment horizontal="center"/>
    </xf>
    <xf numFmtId="0" fontId="116" fillId="50" borderId="38" xfId="0" applyFont="1" applyFill="1" applyBorder="1" applyAlignment="1">
      <alignment horizontal="center"/>
    </xf>
    <xf numFmtId="0" fontId="116" fillId="50" borderId="24" xfId="0" applyFont="1" applyFill="1" applyBorder="1" applyAlignment="1">
      <alignment horizontal="center"/>
    </xf>
    <xf numFmtId="0" fontId="116" fillId="50" borderId="39" xfId="0" applyFont="1" applyFill="1" applyBorder="1" applyAlignment="1">
      <alignment horizontal="center"/>
    </xf>
    <xf numFmtId="0" fontId="116" fillId="50" borderId="25" xfId="0" applyFont="1" applyFill="1" applyBorder="1" applyAlignment="1">
      <alignment horizontal="center"/>
    </xf>
    <xf numFmtId="0" fontId="116" fillId="49" borderId="24" xfId="0" applyFont="1" applyFill="1" applyBorder="1" applyAlignment="1">
      <alignment horizontal="center"/>
    </xf>
    <xf numFmtId="0" fontId="116" fillId="49" borderId="39" xfId="0" applyFont="1" applyFill="1" applyBorder="1" applyAlignment="1">
      <alignment horizontal="center"/>
    </xf>
    <xf numFmtId="0" fontId="116" fillId="49" borderId="25" xfId="0" applyFont="1" applyFill="1" applyBorder="1" applyAlignment="1">
      <alignment horizontal="center"/>
    </xf>
    <xf numFmtId="0" fontId="116" fillId="50" borderId="24" xfId="0" applyFont="1" applyFill="1" applyBorder="1" applyAlignment="1">
      <alignment horizontal="center" vertical="center" wrapText="1"/>
    </xf>
    <xf numFmtId="0" fontId="116" fillId="50" borderId="39" xfId="0" applyFont="1" applyFill="1" applyBorder="1" applyAlignment="1">
      <alignment horizontal="center" vertical="center" wrapText="1"/>
    </xf>
    <xf numFmtId="0" fontId="116" fillId="50" borderId="25" xfId="0" applyFont="1" applyFill="1" applyBorder="1" applyAlignment="1">
      <alignment horizontal="center" vertical="center" wrapText="1"/>
    </xf>
    <xf numFmtId="0" fontId="116" fillId="50" borderId="26" xfId="0" applyFont="1" applyFill="1" applyBorder="1" applyAlignment="1">
      <alignment horizontal="center" vertical="center" wrapText="1"/>
    </xf>
    <xf numFmtId="0" fontId="116" fillId="50" borderId="14" xfId="0" applyFont="1" applyFill="1" applyBorder="1" applyAlignment="1">
      <alignment horizontal="center" vertical="center" wrapText="1"/>
    </xf>
    <xf numFmtId="0" fontId="116" fillId="50" borderId="27" xfId="0" applyFont="1" applyFill="1" applyBorder="1" applyAlignment="1">
      <alignment horizontal="center" vertical="center" wrapText="1"/>
    </xf>
    <xf numFmtId="44" fontId="116" fillId="49" borderId="24" xfId="467" applyFont="1" applyFill="1" applyBorder="1" applyAlignment="1">
      <alignment horizontal="center"/>
    </xf>
    <xf numFmtId="44" fontId="116" fillId="49" borderId="39" xfId="467" applyFont="1" applyFill="1" applyBorder="1" applyAlignment="1">
      <alignment horizontal="center"/>
    </xf>
    <xf numFmtId="44" fontId="116" fillId="49" borderId="25" xfId="467" applyFont="1" applyFill="1" applyBorder="1" applyAlignment="1">
      <alignment horizontal="center"/>
    </xf>
    <xf numFmtId="221" fontId="116" fillId="49" borderId="24" xfId="467" applyNumberFormat="1" applyFont="1" applyFill="1" applyBorder="1" applyAlignment="1">
      <alignment horizontal="center"/>
    </xf>
    <xf numFmtId="221" fontId="116" fillId="49" borderId="39" xfId="467" applyNumberFormat="1" applyFont="1" applyFill="1" applyBorder="1" applyAlignment="1">
      <alignment horizontal="center"/>
    </xf>
    <xf numFmtId="221" fontId="116" fillId="49" borderId="25" xfId="467" applyNumberFormat="1" applyFont="1" applyFill="1" applyBorder="1" applyAlignment="1">
      <alignment horizontal="center"/>
    </xf>
    <xf numFmtId="0" fontId="116" fillId="49" borderId="28" xfId="0" applyFont="1" applyFill="1" applyBorder="1" applyAlignment="1">
      <alignment horizontal="center"/>
    </xf>
    <xf numFmtId="0" fontId="116" fillId="49" borderId="34" xfId="0" applyFont="1" applyFill="1" applyBorder="1" applyAlignment="1">
      <alignment horizontal="center"/>
    </xf>
    <xf numFmtId="0" fontId="116" fillId="49" borderId="35" xfId="0" applyFont="1" applyFill="1" applyBorder="1" applyAlignment="1">
      <alignment horizontal="center"/>
    </xf>
    <xf numFmtId="0" fontId="116" fillId="49" borderId="36" xfId="0" applyFont="1" applyFill="1" applyBorder="1" applyAlignment="1">
      <alignment horizontal="center"/>
    </xf>
    <xf numFmtId="0" fontId="116" fillId="49" borderId="37" xfId="0" applyFont="1" applyFill="1" applyBorder="1" applyAlignment="1">
      <alignment horizontal="center"/>
    </xf>
    <xf numFmtId="0" fontId="116" fillId="49" borderId="38" xfId="0" applyFont="1" applyFill="1" applyBorder="1" applyAlignment="1">
      <alignment horizontal="center"/>
    </xf>
    <xf numFmtId="0" fontId="111" fillId="46" borderId="0" xfId="466" applyFont="1" applyFill="1" applyAlignment="1" applyProtection="1">
      <alignment vertical="center" wrapText="1"/>
    </xf>
    <xf numFmtId="0" fontId="105" fillId="0" borderId="0" xfId="0" applyFont="1" applyAlignment="1">
      <alignment vertical="center" wrapText="1"/>
    </xf>
    <xf numFmtId="0" fontId="2" fillId="0" borderId="0" xfId="0" applyFont="1" applyAlignment="1">
      <alignment vertical="center" wrapText="1"/>
    </xf>
    <xf numFmtId="0" fontId="112" fillId="46" borderId="0" xfId="466" applyFont="1" applyFill="1" applyAlignment="1" applyProtection="1">
      <alignment vertical="center" wrapText="1"/>
    </xf>
    <xf numFmtId="0" fontId="127" fillId="47" borderId="0" xfId="466" applyFont="1" applyFill="1" applyAlignment="1" applyProtection="1">
      <alignment wrapText="1"/>
    </xf>
  </cellXfs>
  <cellStyles count="468">
    <cellStyle name="%" xfId="5"/>
    <cellStyle name="******************************************" xfId="6"/>
    <cellStyle name="????" xfId="7"/>
    <cellStyle name="????[0]_city" xfId="8"/>
    <cellStyle name="????_city" xfId="9"/>
    <cellStyle name="????able" xfId="10"/>
    <cellStyle name="??[0]_8price1" xfId="11"/>
    <cellStyle name="??_1951_0006" xfId="12"/>
    <cellStyle name="_%(SignOnly)" xfId="13"/>
    <cellStyle name="_%(SignSpaceOnly)" xfId="14"/>
    <cellStyle name="_2. Product Group" xfId="15"/>
    <cellStyle name="_3Q06_new" xfId="16"/>
    <cellStyle name="_Africa and Middle East Fixed (PYR) 9-07" xfId="17"/>
    <cellStyle name="_ASPByTechnology" xfId="18"/>
    <cellStyle name="_Banking model v3" xfId="19"/>
    <cellStyle name="_BFGF Template" xfId="20"/>
    <cellStyle name="_BFGF_Template_All" xfId="21"/>
    <cellStyle name="_Book4 (2)" xfId="22"/>
    <cellStyle name="_Business case analysis v4" xfId="23"/>
    <cellStyle name="_Capex" xfId="24"/>
    <cellStyle name="_Capex_1" xfId="25"/>
    <cellStyle name="_Cards data" xfId="26"/>
    <cellStyle name="_Cash - Informal" xfId="27"/>
    <cellStyle name="_Comma" xfId="28"/>
    <cellStyle name="_CPGA &amp; Churn" xfId="29"/>
    <cellStyle name="_CPGA &amp; Churn_1" xfId="30"/>
    <cellStyle name="_Currency" xfId="31"/>
    <cellStyle name="_CurrencySpace" xfId="32"/>
    <cellStyle name="_defs" xfId="33"/>
    <cellStyle name="_Digital &amp; MOUs" xfId="34"/>
    <cellStyle name="_EBITDA" xfId="35"/>
    <cellStyle name="_EBITDA_1" xfId="36"/>
    <cellStyle name="_Euro" xfId="37"/>
    <cellStyle name="_Further Reading" xfId="38"/>
    <cellStyle name="_Gartner_MobileTerminals_Global_2003-2010_Dec2006" xfId="39"/>
    <cellStyle name="_GeneralSettings" xfId="40"/>
    <cellStyle name="_GeneralSettings_{SpecialCase}WMECT" xfId="41"/>
    <cellStyle name="_GeneralSettings_{SpecialCase}WMECT_1" xfId="42"/>
    <cellStyle name="_GeneralSettings_{SpecialCase}WMECT_FAQ" xfId="43"/>
    <cellStyle name="_GeneralSettings_{SpecialCase}WMECT_GeneralSettings" xfId="44"/>
    <cellStyle name="_GeneralSettings_{SpecialCase}WMECT_MetricsWMECT" xfId="45"/>
    <cellStyle name="_GeneralSettings_{SpecialCase}WMECT_Revisions" xfId="46"/>
    <cellStyle name="_GeneralSettings_{SpecialCase}WMECT_TopCommentsWMECT" xfId="47"/>
    <cellStyle name="_GeneralSettings_1" xfId="48"/>
    <cellStyle name="_GeneralSettings_BWUSTTemplateDefinitionFile" xfId="49"/>
    <cellStyle name="_GeneralSettings_Canadian_WMCT_TEMPLATE" xfId="50"/>
    <cellStyle name="_GeneralSettings_CONSUMER_LD_TEMPLATE" xfId="51"/>
    <cellStyle name="_GeneralSettings_defs" xfId="52"/>
    <cellStyle name="_GeneralSettings_Further Reading" xfId="53"/>
    <cellStyle name="_GeneralSettings_GeneralSettings" xfId="54"/>
    <cellStyle name="_GeneralSettings_GeneralSettings_{SpecialCase}WMECT" xfId="55"/>
    <cellStyle name="_GeneralSettings_GeneralSettings_{SpecialCase}WMECT_1" xfId="56"/>
    <cellStyle name="_GeneralSettings_GeneralSettings_{SpecialCase}WMECT_FAQ" xfId="57"/>
    <cellStyle name="_GeneralSettings_GeneralSettings_{SpecialCase}WMECT_GeneralSettings" xfId="58"/>
    <cellStyle name="_GeneralSettings_GeneralSettings_{SpecialCase}WMECT_MetricsWMECT" xfId="59"/>
    <cellStyle name="_GeneralSettings_GeneralSettings_{SpecialCase}WMECT_Revisions" xfId="60"/>
    <cellStyle name="_GeneralSettings_GeneralSettings_{SpecialCase}WMECT_TopCommentsWMECT" xfId="61"/>
    <cellStyle name="_GeneralSettings_GeneralSettings_1" xfId="62"/>
    <cellStyle name="_GeneralSettings_GeneralSettings_metricsCSPT" xfId="63"/>
    <cellStyle name="_GeneralSettings_GeneralSettings_MetricsWMECT" xfId="64"/>
    <cellStyle name="_GeneralSettings_GeneralSettings_MetricsWMECT_!Currency List" xfId="65"/>
    <cellStyle name="_GeneralSettings_GeneralSettings_MetricsWMECT_{SpecialCase}WMECT" xfId="66"/>
    <cellStyle name="_GeneralSettings_GeneralSettings_MetricsWMECT_1" xfId="67"/>
    <cellStyle name="_GeneralSettings_GeneralSettings_MetricsWMECT_GeneralSettings" xfId="68"/>
    <cellStyle name="_GeneralSettings_GeneralSettings_MetricsWMECT_Revisions" xfId="69"/>
    <cellStyle name="_GeneralSettings_GeneralSettings_MetricsWMECT_TopCommentsWMECT" xfId="70"/>
    <cellStyle name="_GeneralSettings_GeneralSettings_MetricsWMECT_TopCommentsWMECT_Revisions" xfId="71"/>
    <cellStyle name="_GeneralSettings_GeneralSettings_TopCommentsWMECT" xfId="72"/>
    <cellStyle name="_GeneralSettings_LD Macros v20.23" xfId="73"/>
    <cellStyle name="_GeneralSettings_LD Macros v20.24" xfId="74"/>
    <cellStyle name="_GeneralSettings_metricsCSPT" xfId="75"/>
    <cellStyle name="_GeneralSettings_MetricsWMECT" xfId="76"/>
    <cellStyle name="_GeneralSettings_MetricsWMECT_!Currency List" xfId="77"/>
    <cellStyle name="_GeneralSettings_MetricsWMECT_{SpecialCase}WMECT" xfId="78"/>
    <cellStyle name="_GeneralSettings_MetricsWMECT_1" xfId="79"/>
    <cellStyle name="_GeneralSettings_MetricsWMECT_GeneralSettings" xfId="80"/>
    <cellStyle name="_GeneralSettings_MetricsWMECT_Revisions" xfId="81"/>
    <cellStyle name="_GeneralSettings_MetricsWMECT_TopCommentsWMECT" xfId="82"/>
    <cellStyle name="_GeneralSettings_MetricsWMECT_TopCommentsWMECT_Revisions" xfId="83"/>
    <cellStyle name="_GeneralSettings_Revisions" xfId="84"/>
    <cellStyle name="_GeneralSettings_Template_WMLA_Tracker" xfId="85"/>
    <cellStyle name="_GeneralSettings_TopCommentsWMECT" xfId="86"/>
    <cellStyle name="_GeneralSettings_USCSPT_Template" xfId="87"/>
    <cellStyle name="_GeneralSettings_WMECT_Template" xfId="88"/>
    <cellStyle name="_GeneralSettings_WMNACT_(US)_TEMPLATE" xfId="89"/>
    <cellStyle name="_Global Comps - Full Service - 12 Jan  2001" xfId="90"/>
    <cellStyle name="_Global Comps - Full Service - 18 June 2001" xfId="91"/>
    <cellStyle name="_Global Comps - Full Service - 20 June 2001" xfId="92"/>
    <cellStyle name="_gmt4q03_reg_view" xfId="93"/>
    <cellStyle name="_Handset Design Forecast v10" xfId="94"/>
    <cellStyle name="_Heading" xfId="95"/>
    <cellStyle name="_Highlight" xfId="96"/>
    <cellStyle name="_Malaysia(4GWM)-Dec" xfId="97"/>
    <cellStyle name="_Malaysia(4GWM)-Dec (2)" xfId="98"/>
    <cellStyle name="_MCIT" xfId="99"/>
    <cellStyle name="_MDA Tables August 2006" xfId="100"/>
    <cellStyle name="_MDA Tables June 2006" xfId="101"/>
    <cellStyle name="_MDA Tables June 2006v5" xfId="102"/>
    <cellStyle name="_Metrics" xfId="103"/>
    <cellStyle name="_Metrics_1" xfId="104"/>
    <cellStyle name="_Multiple" xfId="105"/>
    <cellStyle name="_MultipleSpace" xfId="106"/>
    <cellStyle name="_New WCOM" xfId="107"/>
    <cellStyle name="_OPEX" xfId="108"/>
    <cellStyle name="_OPEX_1" xfId="109"/>
    <cellStyle name="_Output" xfId="110"/>
    <cellStyle name="_Output summary Europe Sept21 v.145" xfId="111"/>
    <cellStyle name="_POPs &amp; Penetration" xfId="112"/>
    <cellStyle name="_POPs &amp; Penetration_1" xfId="113"/>
    <cellStyle name="_Q1 2006" xfId="114"/>
    <cellStyle name="_Revenues &amp; ARPU" xfId="115"/>
    <cellStyle name="_Revenues &amp; ARPU_1" xfId="116"/>
    <cellStyle name="_Revised Comps Template" xfId="117"/>
    <cellStyle name="_Revisions" xfId="118"/>
    <cellStyle name="_Revisions_{SpecialCase}WMECT" xfId="119"/>
    <cellStyle name="_Revisions_{SpecialCase}WMECT_1" xfId="120"/>
    <cellStyle name="_Revisions_{SpecialCase}WMECT_FAQ" xfId="121"/>
    <cellStyle name="_Revisions_{SpecialCase}WMECT_GeneralSettings" xfId="122"/>
    <cellStyle name="_Revisions_{SpecialCase}WMECT_MetricsWMECT" xfId="123"/>
    <cellStyle name="_Revisions_{SpecialCase}WMECT_Revisions" xfId="124"/>
    <cellStyle name="_Revisions_{SpecialCase}WMECT_TopCommentsWMECT" xfId="125"/>
    <cellStyle name="_Revisions_1" xfId="126"/>
    <cellStyle name="_Revisions_BWUSTTemplateDefinitionFile" xfId="127"/>
    <cellStyle name="_Revisions_Canadian_WMCT_TEMPLATE" xfId="128"/>
    <cellStyle name="_Revisions_CONSUMER_LD_TEMPLATE" xfId="129"/>
    <cellStyle name="_Revisions_defs" xfId="130"/>
    <cellStyle name="_Revisions_ENTERPRISE_LD_TEMPLATE" xfId="131"/>
    <cellStyle name="_Revisions_Further Reading" xfId="132"/>
    <cellStyle name="_Revisions_GeneralSettings" xfId="133"/>
    <cellStyle name="_Revisions_GeneralSettings_{SpecialCase}WMECT" xfId="134"/>
    <cellStyle name="_Revisions_GeneralSettings_{SpecialCase}WMECT_1" xfId="135"/>
    <cellStyle name="_Revisions_GeneralSettings_{SpecialCase}WMECT_FAQ" xfId="136"/>
    <cellStyle name="_Revisions_GeneralSettings_{SpecialCase}WMECT_GeneralSettings" xfId="137"/>
    <cellStyle name="_Revisions_GeneralSettings_{SpecialCase}WMECT_MetricsWMECT" xfId="138"/>
    <cellStyle name="_Revisions_GeneralSettings_{SpecialCase}WMECT_Revisions" xfId="139"/>
    <cellStyle name="_Revisions_GeneralSettings_{SpecialCase}WMECT_TopCommentsWMECT" xfId="140"/>
    <cellStyle name="_Revisions_GeneralSettings_1" xfId="141"/>
    <cellStyle name="_Revisions_GeneralSettings_Metrics" xfId="142"/>
    <cellStyle name="_Revisions_GeneralSettings_metricsCSPT" xfId="143"/>
    <cellStyle name="_Revisions_GeneralSettings_MetricsWMECT" xfId="144"/>
    <cellStyle name="_Revisions_GeneralSettings_MetricsWMECT_!Currency List" xfId="145"/>
    <cellStyle name="_Revisions_GeneralSettings_MetricsWMECT_{SpecialCase}WMECT" xfId="146"/>
    <cellStyle name="_Revisions_GeneralSettings_MetricsWMECT_1" xfId="147"/>
    <cellStyle name="_Revisions_GeneralSettings_MetricsWMECT_GeneralSettings" xfId="148"/>
    <cellStyle name="_Revisions_GeneralSettings_MetricsWMECT_Revisions" xfId="149"/>
    <cellStyle name="_Revisions_GeneralSettings_MetricsWMECT_TopCommentsWMECT" xfId="150"/>
    <cellStyle name="_Revisions_GeneralSettings_MetricsWMECT_TopCommentsWMECT_Revisions" xfId="151"/>
    <cellStyle name="_Revisions_GeneralSettings_Revisions" xfId="152"/>
    <cellStyle name="_Revisions_GeneralSettings_TopCommentsWMECT" xfId="153"/>
    <cellStyle name="_Revisions_Global_Mobile_Template" xfId="154"/>
    <cellStyle name="_Revisions_LD Macros v21.13" xfId="155"/>
    <cellStyle name="_Revisions_LD Macros v21.14" xfId="156"/>
    <cellStyle name="_Revisions_Metrics" xfId="157"/>
    <cellStyle name="_Revisions_metricsCSPT" xfId="158"/>
    <cellStyle name="_Revisions_MetricsWMECT" xfId="159"/>
    <cellStyle name="_Revisions_MetricsWMECT_!Currency List" xfId="160"/>
    <cellStyle name="_Revisions_MetricsWMECT_{SpecialCase}WMECT" xfId="161"/>
    <cellStyle name="_Revisions_MetricsWMECT_1" xfId="162"/>
    <cellStyle name="_Revisions_MetricsWMECT_GeneralSettings" xfId="163"/>
    <cellStyle name="_Revisions_MetricsWMECT_Revisions" xfId="164"/>
    <cellStyle name="_Revisions_MetricsWMECT_TopCommentsWMECT" xfId="165"/>
    <cellStyle name="_Revisions_MetricsWMECT_TopCommentsWMECT_Revisions" xfId="166"/>
    <cellStyle name="_Revisions_MOBILE_LD_TEMPLATE" xfId="167"/>
    <cellStyle name="_Revisions_Revisions" xfId="168"/>
    <cellStyle name="_Revisions_Template_WMLA_Tracker" xfId="169"/>
    <cellStyle name="_Revisions_TopCommentsWMECT" xfId="170"/>
    <cellStyle name="_Revisions_USCSPT_Template" xfId="171"/>
    <cellStyle name="_Revisions_WMAPCT_TEMPLATE" xfId="172"/>
    <cellStyle name="_Revisions_WMECT_Template" xfId="173"/>
    <cellStyle name="_Revisions_WMNACT_(US)_TEMPLATE" xfId="174"/>
    <cellStyle name="_Revisions_WWUSF_Template" xfId="175"/>
    <cellStyle name="_Sheet1" xfId="176"/>
    <cellStyle name="_SIZING ANALYSIS B" xfId="177"/>
    <cellStyle name="_SpecialCase" xfId="178"/>
    <cellStyle name="_SubBase" xfId="179"/>
    <cellStyle name="_SubHeading" xfId="180"/>
    <cellStyle name="_Subscribers" xfId="181"/>
    <cellStyle name="_Subscribers_1" xfId="182"/>
    <cellStyle name="_Table" xfId="183"/>
    <cellStyle name="_TableHead" xfId="184"/>
    <cellStyle name="_TableRowHead" xfId="185"/>
    <cellStyle name="_TableSuperHead" xfId="186"/>
    <cellStyle name="_Template Stats" xfId="187"/>
    <cellStyle name="_Total North America" xfId="188"/>
    <cellStyle name="_Total World" xfId="189"/>
    <cellStyle name="_valsumfinal" xfId="190"/>
    <cellStyle name="_VNTModellastestimates" xfId="191"/>
    <cellStyle name="_WMAPCT_TEMPLATE" xfId="192"/>
    <cellStyle name="_WMGDT-May05" xfId="193"/>
    <cellStyle name="_WMGIF Template-Edited4" xfId="194"/>
    <cellStyle name="_WMNACT_(US)_TEMPLATE" xfId="195"/>
    <cellStyle name="_Workbook1" xfId="196"/>
    <cellStyle name="=C:\WINNT\SYSTEM32\COMMAND.COM" xfId="197"/>
    <cellStyle name="=C:\WINNT35\SYSTEM32\COMMAND.COM" xfId="198"/>
    <cellStyle name="=D:\WINNT\SYSTEM32\COMMAND.COM" xfId="199"/>
    <cellStyle name="»õ±Ò[0]_8price1" xfId="200"/>
    <cellStyle name="»õ±Ò_8price1" xfId="201"/>
    <cellStyle name="0000" xfId="202"/>
    <cellStyle name="000000" xfId="203"/>
    <cellStyle name="20% - Énfasis1" xfId="204"/>
    <cellStyle name="20% - Énfasis2" xfId="205"/>
    <cellStyle name="20% - Énfasis3" xfId="206"/>
    <cellStyle name="20% - Énfasis4" xfId="207"/>
    <cellStyle name="20% - Énfasis5" xfId="208"/>
    <cellStyle name="20% - Énfasis6" xfId="209"/>
    <cellStyle name="³£¹æ_8price1" xfId="210"/>
    <cellStyle name="³¬¼¶Á´½Ó" xfId="211"/>
    <cellStyle name="40% - Énfasis1" xfId="212"/>
    <cellStyle name="40% - Énfasis2" xfId="213"/>
    <cellStyle name="40% - Énfasis3" xfId="214"/>
    <cellStyle name="40% - Énfasis4" xfId="215"/>
    <cellStyle name="40% - Énfasis5" xfId="216"/>
    <cellStyle name="40% - Énfasis6" xfId="217"/>
    <cellStyle name="60% - Énfasis1" xfId="218"/>
    <cellStyle name="60% - Énfasis2" xfId="219"/>
    <cellStyle name="60% - Énfasis3" xfId="220"/>
    <cellStyle name="60% - Énfasis4" xfId="221"/>
    <cellStyle name="60% - Énfasis5" xfId="222"/>
    <cellStyle name="60% - Énfasis6" xfId="223"/>
    <cellStyle name="6mal" xfId="224"/>
    <cellStyle name="Admin" xfId="225"/>
    <cellStyle name="ÆÕÍ¨_Sheet1 (2)" xfId="226"/>
    <cellStyle name="AFE" xfId="227"/>
    <cellStyle name="annee semestre" xfId="228"/>
    <cellStyle name="args.style" xfId="229"/>
    <cellStyle name="ÄÞ¸¶ [0]_±âÅ¸" xfId="230"/>
    <cellStyle name="ÄÞ¸¶_±âÅ¸" xfId="231"/>
    <cellStyle name="auf tausender" xfId="232"/>
    <cellStyle name="Banner" xfId="233"/>
    <cellStyle name="blank" xfId="234"/>
    <cellStyle name="Body" xfId="235"/>
    <cellStyle name="Buena" xfId="236"/>
    <cellStyle name="BvDAddIn_Currency" xfId="237"/>
    <cellStyle name="Ç¥ÁØ_¿ù°£¿ä¾àº¸°í" xfId="238"/>
    <cellStyle name="Ç§Î»·Ö¸ô[0]_city" xfId="239"/>
    <cellStyle name="Ç§Î»·Ö¸ô_city" xfId="240"/>
    <cellStyle name="Calc" xfId="241"/>
    <cellStyle name="Calc %" xfId="242"/>
    <cellStyle name="Calc alt" xfId="243"/>
    <cellStyle name="Cálculo" xfId="244"/>
    <cellStyle name="category" xfId="245"/>
    <cellStyle name="Celda de comprobación" xfId="246"/>
    <cellStyle name="Celda vinculada" xfId="247"/>
    <cellStyle name="Churn Rate" xfId="248"/>
    <cellStyle name="clsAltData" xfId="249"/>
    <cellStyle name="clsColumnHeader" xfId="250"/>
    <cellStyle name="clsData" xfId="251"/>
    <cellStyle name="clsDefault" xfId="252"/>
    <cellStyle name="clsRowHeader" xfId="253"/>
    <cellStyle name="Comma" xfId="1" builtinId="3"/>
    <cellStyle name="Comma [2]" xfId="254"/>
    <cellStyle name="Comma.1" xfId="255"/>
    <cellStyle name="Comma.2" xfId="256"/>
    <cellStyle name="Comma0" xfId="257"/>
    <cellStyle name="Comma0 - Modelo1" xfId="258"/>
    <cellStyle name="Comma0 - Style1" xfId="259"/>
    <cellStyle name="Comma-1" xfId="260"/>
    <cellStyle name="Comma1 - Modelo2" xfId="261"/>
    <cellStyle name="Comma1 - Style2" xfId="262"/>
    <cellStyle name="Control" xfId="263"/>
    <cellStyle name="ControlFormular" xfId="264"/>
    <cellStyle name="Currency" xfId="467" builtinId="4"/>
    <cellStyle name="Currency [2]" xfId="265"/>
    <cellStyle name="Currency.1" xfId="266"/>
    <cellStyle name="Currency.2" xfId="267"/>
    <cellStyle name="Currency0" xfId="268"/>
    <cellStyle name="CustomStyle1" xfId="269"/>
    <cellStyle name="CustomStyle10" xfId="270"/>
    <cellStyle name="CustomStyle11" xfId="271"/>
    <cellStyle name="CustomStyle12" xfId="272"/>
    <cellStyle name="CustomStyle13" xfId="273"/>
    <cellStyle name="CustomStyle14" xfId="274"/>
    <cellStyle name="CustomStyle15" xfId="275"/>
    <cellStyle name="CustomStyle16" xfId="276"/>
    <cellStyle name="CustomStyle17" xfId="277"/>
    <cellStyle name="CustomStyle18" xfId="278"/>
    <cellStyle name="CustomStyle19" xfId="279"/>
    <cellStyle name="CustomStyle2" xfId="280"/>
    <cellStyle name="CustomStyle20" xfId="281"/>
    <cellStyle name="CustomStyle21" xfId="282"/>
    <cellStyle name="CustomStyle22" xfId="283"/>
    <cellStyle name="CustomStyle23" xfId="284"/>
    <cellStyle name="CustomStyle24" xfId="285"/>
    <cellStyle name="CustomStyle25" xfId="286"/>
    <cellStyle name="CustomStyle26" xfId="287"/>
    <cellStyle name="CustomStyle27" xfId="288"/>
    <cellStyle name="CustomStyle28" xfId="289"/>
    <cellStyle name="CustomStyle29" xfId="290"/>
    <cellStyle name="CustomStyle3" xfId="291"/>
    <cellStyle name="CustomStyle30" xfId="292"/>
    <cellStyle name="CustomStyle31" xfId="293"/>
    <cellStyle name="CustomStyle32" xfId="294"/>
    <cellStyle name="CustomStyle33" xfId="295"/>
    <cellStyle name="CustomStyle34" xfId="296"/>
    <cellStyle name="CustomStyle35" xfId="297"/>
    <cellStyle name="CustomStyle36" xfId="298"/>
    <cellStyle name="CustomStyle37" xfId="299"/>
    <cellStyle name="CustomStyle38" xfId="300"/>
    <cellStyle name="CustomStyle39" xfId="301"/>
    <cellStyle name="CustomStyle4" xfId="302"/>
    <cellStyle name="CustomStyle40" xfId="303"/>
    <cellStyle name="CustomStyle41" xfId="304"/>
    <cellStyle name="CustomStyle42" xfId="305"/>
    <cellStyle name="CustomStyle43" xfId="306"/>
    <cellStyle name="CustomStyle44" xfId="307"/>
    <cellStyle name="CustomStyle46" xfId="308"/>
    <cellStyle name="CustomStyle47" xfId="309"/>
    <cellStyle name="CustomStyle5" xfId="310"/>
    <cellStyle name="CustomStyle6" xfId="311"/>
    <cellStyle name="CustomStyle7" xfId="312"/>
    <cellStyle name="CustomStyle8" xfId="313"/>
    <cellStyle name="CustomStyle9" xfId="314"/>
    <cellStyle name="Data" xfId="315"/>
    <cellStyle name="Decimal1" xfId="316"/>
    <cellStyle name="Decimal2" xfId="317"/>
    <cellStyle name="Dia" xfId="318"/>
    <cellStyle name="Diseño" xfId="319"/>
    <cellStyle name="données" xfId="320"/>
    <cellStyle name="donnéesbord" xfId="321"/>
    <cellStyle name="Encabez1" xfId="322"/>
    <cellStyle name="Encabez2" xfId="323"/>
    <cellStyle name="Encabezado 4" xfId="324"/>
    <cellStyle name="Énfasis1" xfId="325"/>
    <cellStyle name="Énfasis2" xfId="326"/>
    <cellStyle name="Énfasis3" xfId="327"/>
    <cellStyle name="Énfasis4" xfId="328"/>
    <cellStyle name="Énfasis5" xfId="329"/>
    <cellStyle name="Énfasis6" xfId="330"/>
    <cellStyle name="Entrada" xfId="331"/>
    <cellStyle name="Euro" xfId="332"/>
    <cellStyle name="Excel.Chart" xfId="333"/>
    <cellStyle name="F2" xfId="334"/>
    <cellStyle name="F3" xfId="335"/>
    <cellStyle name="F4" xfId="336"/>
    <cellStyle name="F5" xfId="337"/>
    <cellStyle name="F6" xfId="338"/>
    <cellStyle name="F7" xfId="339"/>
    <cellStyle name="F8" xfId="340"/>
    <cellStyle name="Fijo" xfId="341"/>
    <cellStyle name="Finan?ní0" xfId="342"/>
    <cellStyle name="Financiero" xfId="343"/>
    <cellStyle name="Finanční0" xfId="344"/>
    <cellStyle name="Footnote" xfId="345"/>
    <cellStyle name="Forecast" xfId="346"/>
    <cellStyle name="Forecast %" xfId="347"/>
    <cellStyle name="Forecast_SIZING ANALYSIS B" xfId="348"/>
    <cellStyle name="Formula" xfId="349"/>
    <cellStyle name="Grey" xfId="350"/>
    <cellStyle name="H1" xfId="351"/>
    <cellStyle name="H2" xfId="352"/>
    <cellStyle name="H3" xfId="353"/>
    <cellStyle name="H4" xfId="354"/>
    <cellStyle name="H5" xfId="355"/>
    <cellStyle name="Header" xfId="356"/>
    <cellStyle name="Header1" xfId="357"/>
    <cellStyle name="Header2" xfId="358"/>
    <cellStyle name="Heading" xfId="359"/>
    <cellStyle name="Heading2" xfId="360"/>
    <cellStyle name="Hidden" xfId="361"/>
    <cellStyle name="History" xfId="362"/>
    <cellStyle name="Hyperlink" xfId="466" builtinId="8"/>
    <cellStyle name="Import" xfId="363"/>
    <cellStyle name="Income Statement" xfId="364"/>
    <cellStyle name="Incorrecto" xfId="365"/>
    <cellStyle name="InLink" xfId="366"/>
    <cellStyle name="Input %" xfId="367"/>
    <cellStyle name="Input [yellow]" xfId="368"/>
    <cellStyle name="Input Cells" xfId="369"/>
    <cellStyle name="Input0" xfId="370"/>
    <cellStyle name="Label" xfId="371"/>
    <cellStyle name="Legal 8½ x 14 in" xfId="372"/>
    <cellStyle name="Link" xfId="373"/>
    <cellStyle name="Linked Cells" xfId="374"/>
    <cellStyle name="Lock" xfId="375"/>
    <cellStyle name="Lock partiel" xfId="376"/>
    <cellStyle name="Migliaia_Foglio1" xfId="377"/>
    <cellStyle name="Millares [0]_10 AVERIAS MASIVAS + ANT" xfId="378"/>
    <cellStyle name="Millares_10 AVERIAS MASIVAS + ANT" xfId="379"/>
    <cellStyle name="Model" xfId="380"/>
    <cellStyle name="Moneda [0]_10 AVERIAS MASIVAS + ANT" xfId="381"/>
    <cellStyle name="Moneda_10 AVERIAS MASIVAS + ANT" xfId="382"/>
    <cellStyle name="Monetario" xfId="383"/>
    <cellStyle name="Multiples" xfId="384"/>
    <cellStyle name="Multiples1decimal" xfId="385"/>
    <cellStyle name="neg0.0" xfId="386"/>
    <cellStyle name="no dec" xfId="387"/>
    <cellStyle name="Normal" xfId="0" builtinId="0"/>
    <cellStyle name="Normal - Style1" xfId="388"/>
    <cellStyle name="Normal (no,)" xfId="389"/>
    <cellStyle name="Normal 2" xfId="4"/>
    <cellStyle name="Normal_Distribution Costs Mexico _Lauren" xfId="3"/>
    <cellStyle name="Normale_Ratios" xfId="390"/>
    <cellStyle name="Normalny_56.Podstawowe dane o woj.(1)" xfId="391"/>
    <cellStyle name="Notas" xfId="392"/>
    <cellStyle name="notes" xfId="393"/>
    <cellStyle name="Number" xfId="394"/>
    <cellStyle name="numbers" xfId="395"/>
    <cellStyle name="numbers one decimal" xfId="396"/>
    <cellStyle name="numbers_valsumfinal" xfId="397"/>
    <cellStyle name="OSW_TableText" xfId="398"/>
    <cellStyle name="OutputPlain" xfId="399"/>
    <cellStyle name="per.style" xfId="400"/>
    <cellStyle name="Percent" xfId="2" builtinId="5"/>
    <cellStyle name="Percent (0)" xfId="401"/>
    <cellStyle name="Percent (0.0)" xfId="402"/>
    <cellStyle name="Percent (0.00)" xfId="403"/>
    <cellStyle name="Percent [2]" xfId="404"/>
    <cellStyle name="Percent two decimals" xfId="405"/>
    <cellStyle name="Percent.1" xfId="406"/>
    <cellStyle name="Percent.2" xfId="407"/>
    <cellStyle name="Percent0" xfId="408"/>
    <cellStyle name="Percent1" xfId="409"/>
    <cellStyle name="Percent2" xfId="410"/>
    <cellStyle name="pershare" xfId="411"/>
    <cellStyle name="POPS" xfId="412"/>
    <cellStyle name="Porcentaje" xfId="413"/>
    <cellStyle name="PRICE" xfId="414"/>
    <cellStyle name="PSChar" xfId="415"/>
    <cellStyle name="PSDate" xfId="416"/>
    <cellStyle name="PSDec" xfId="417"/>
    <cellStyle name="PSHeading" xfId="418"/>
    <cellStyle name="PSInt" xfId="419"/>
    <cellStyle name="PSSpacer" xfId="420"/>
    <cellStyle name="Ref Numbers" xfId="421"/>
    <cellStyle name="Regular Area" xfId="422"/>
    <cellStyle name="RM" xfId="423"/>
    <cellStyle name="Salida" xfId="424"/>
    <cellStyle name="semestre" xfId="425"/>
    <cellStyle name="Source Line" xfId="426"/>
    <cellStyle name="Std Number" xfId="427"/>
    <cellStyle name="Style 1" xfId="428"/>
    <cellStyle name="Style 2" xfId="429"/>
    <cellStyle name="subhead" xfId="430"/>
    <cellStyle name="Subscribers" xfId="431"/>
    <cellStyle name="Subtitle" xfId="432"/>
    <cellStyle name="Table Heading" xfId="433"/>
    <cellStyle name="Table-#" xfId="434"/>
    <cellStyle name="Table-Body" xfId="435"/>
    <cellStyle name="Table-Headings" xfId="436"/>
    <cellStyle name="Table-Titles" xfId="437"/>
    <cellStyle name="taples Plaza" xfId="438"/>
    <cellStyle name="tête chapitre" xfId="439"/>
    <cellStyle name="TEXT" xfId="440"/>
    <cellStyle name="text left" xfId="441"/>
    <cellStyle name="Texto de advertencia" xfId="442"/>
    <cellStyle name="Texto explicativo" xfId="443"/>
    <cellStyle name="Title Line" xfId="444"/>
    <cellStyle name="titre" xfId="445"/>
    <cellStyle name="Título" xfId="446"/>
    <cellStyle name="Título 1" xfId="447"/>
    <cellStyle name="Título 2" xfId="448"/>
    <cellStyle name="Título 3" xfId="449"/>
    <cellStyle name="Top Row" xfId="450"/>
    <cellStyle name="Total Row" xfId="451"/>
    <cellStyle name="Unsure" xfId="452"/>
    <cellStyle name="ValCht - Style1" xfId="453"/>
    <cellStyle name="White" xfId="454"/>
    <cellStyle name="Year" xfId="455"/>
    <cellStyle name="パーセント_QTBLNEW" xfId="456"/>
    <cellStyle name="千位[0]_Sheet1 (2)" xfId="458"/>
    <cellStyle name="千位_Sheet1 (2)" xfId="459"/>
    <cellStyle name="千位分隔_CDMA data rep Dec'02" xfId="460"/>
    <cellStyle name="后继超级链接_200101CDMA" xfId="461"/>
    <cellStyle name="콤마 [0]_AGSFILEO" xfId="457"/>
    <cellStyle name="常规_03" xfId="462"/>
    <cellStyle name="普通_Sheet1 (2)" xfId="463"/>
    <cellStyle name="標準_1951_0006" xfId="464"/>
    <cellStyle name="超级链接" xfId="465"/>
  </cellStyles>
  <dxfs count="0"/>
  <tableStyles count="0" defaultTableStyle="TableStyleMedium9" defaultPivotStyle="PivotStyleLight16"/>
  <colors>
    <mruColors>
      <color rgb="FFFBCDA7"/>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xdr:from>
      <xdr:col>2</xdr:col>
      <xdr:colOff>38100</xdr:colOff>
      <xdr:row>3</xdr:row>
      <xdr:rowOff>7284</xdr:rowOff>
    </xdr:from>
    <xdr:to>
      <xdr:col>2</xdr:col>
      <xdr:colOff>2142005</xdr:colOff>
      <xdr:row>4</xdr:row>
      <xdr:rowOff>255494</xdr:rowOff>
    </xdr:to>
    <xdr:grpSp>
      <xdr:nvGrpSpPr>
        <xdr:cNvPr id="5" name="Group 4"/>
        <xdr:cNvGrpSpPr>
          <a:grpSpLocks/>
        </xdr:cNvGrpSpPr>
      </xdr:nvGrpSpPr>
      <xdr:grpSpPr bwMode="auto">
        <a:xfrm>
          <a:off x="1640541" y="1766608"/>
          <a:ext cx="2103905" cy="752474"/>
          <a:chOff x="2629" y="2671"/>
          <a:chExt cx="1655" cy="519"/>
        </a:xfrm>
      </xdr:grpSpPr>
      <xdr:sp macro="" textlink="">
        <xdr:nvSpPr>
          <xdr:cNvPr id="6" name="AutoShape 5"/>
          <xdr:cNvSpPr>
            <a:spLocks noChangeArrowheads="1"/>
          </xdr:cNvSpPr>
        </xdr:nvSpPr>
        <xdr:spPr bwMode="auto">
          <a:xfrm>
            <a:off x="2629" y="2671"/>
            <a:ext cx="1655" cy="519"/>
          </a:xfrm>
          <a:prstGeom prst="roundRect">
            <a:avLst>
              <a:gd name="adj" fmla="val 5940"/>
            </a:avLst>
          </a:prstGeom>
          <a:solidFill>
            <a:srgbClr val="FFFFFF"/>
          </a:solidFill>
          <a:ln w="9525">
            <a:solidFill>
              <a:srgbClr val="333333"/>
            </a:solidFill>
            <a:round/>
            <a:headEnd/>
            <a:tailEnd/>
          </a:ln>
        </xdr:spPr>
      </xdr:sp>
      <xdr:pic>
        <xdr:nvPicPr>
          <xdr:cNvPr id="7" name="Picture 6" descr="CGAP logo"/>
          <xdr:cNvPicPr>
            <a:picLocks noChangeAspect="1" noChangeArrowheads="1"/>
          </xdr:cNvPicPr>
        </xdr:nvPicPr>
        <xdr:blipFill>
          <a:blip xmlns:r="http://schemas.openxmlformats.org/officeDocument/2006/relationships" r:embed="rId1" cstate="print"/>
          <a:srcRect r="65121"/>
          <a:stretch>
            <a:fillRect/>
          </a:stretch>
        </xdr:blipFill>
        <xdr:spPr bwMode="auto">
          <a:xfrm>
            <a:off x="2661" y="2697"/>
            <a:ext cx="1554" cy="491"/>
          </a:xfrm>
          <a:prstGeom prst="rect">
            <a:avLst/>
          </a:prstGeom>
          <a:noFill/>
          <a:ln w="9525">
            <a:noFill/>
            <a:miter lim="800000"/>
            <a:headEnd/>
            <a:tailEnd/>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24</xdr:row>
      <xdr:rowOff>1</xdr:rowOff>
    </xdr:from>
    <xdr:to>
      <xdr:col>4</xdr:col>
      <xdr:colOff>1994416</xdr:colOff>
      <xdr:row>40</xdr:row>
      <xdr:rowOff>104775</xdr:rowOff>
    </xdr:to>
    <xdr:pic>
      <xdr:nvPicPr>
        <xdr:cNvPr id="15" name="Picture 14" descr="Mobile vs bank account.png"/>
        <xdr:cNvPicPr>
          <a:picLocks noChangeAspect="1"/>
        </xdr:cNvPicPr>
      </xdr:nvPicPr>
      <xdr:blipFill>
        <a:blip xmlns:r="http://schemas.openxmlformats.org/officeDocument/2006/relationships" r:embed="rId1" cstate="print"/>
        <a:stretch>
          <a:fillRect/>
        </a:stretch>
      </xdr:blipFill>
      <xdr:spPr>
        <a:xfrm>
          <a:off x="781050" y="4514851"/>
          <a:ext cx="4308991" cy="3105149"/>
        </a:xfrm>
        <a:prstGeom prst="rect">
          <a:avLst/>
        </a:prstGeom>
      </xdr:spPr>
    </xdr:pic>
    <xdr:clientData/>
  </xdr:twoCellAnchor>
  <xdr:twoCellAnchor editAs="oneCell">
    <xdr:from>
      <xdr:col>3</xdr:col>
      <xdr:colOff>0</xdr:colOff>
      <xdr:row>62</xdr:row>
      <xdr:rowOff>0</xdr:rowOff>
    </xdr:from>
    <xdr:to>
      <xdr:col>4</xdr:col>
      <xdr:colOff>2050864</xdr:colOff>
      <xdr:row>78</xdr:row>
      <xdr:rowOff>38100</xdr:rowOff>
    </xdr:to>
    <xdr:pic>
      <xdr:nvPicPr>
        <xdr:cNvPr id="23" name="Picture 22" descr="Regulation.png"/>
        <xdr:cNvPicPr>
          <a:picLocks noChangeAspect="1"/>
        </xdr:cNvPicPr>
      </xdr:nvPicPr>
      <xdr:blipFill>
        <a:blip xmlns:r="http://schemas.openxmlformats.org/officeDocument/2006/relationships" r:embed="rId2" cstate="print"/>
        <a:stretch>
          <a:fillRect/>
        </a:stretch>
      </xdr:blipFill>
      <xdr:spPr>
        <a:xfrm>
          <a:off x="781050" y="11382375"/>
          <a:ext cx="4365439" cy="2914650"/>
        </a:xfrm>
        <a:prstGeom prst="rect">
          <a:avLst/>
        </a:prstGeom>
      </xdr:spPr>
    </xdr:pic>
    <xdr:clientData/>
  </xdr:twoCellAnchor>
  <xdr:twoCellAnchor editAs="oneCell">
    <xdr:from>
      <xdr:col>3</xdr:col>
      <xdr:colOff>1</xdr:colOff>
      <xdr:row>81</xdr:row>
      <xdr:rowOff>0</xdr:rowOff>
    </xdr:from>
    <xdr:to>
      <xdr:col>4</xdr:col>
      <xdr:colOff>2071160</xdr:colOff>
      <xdr:row>101</xdr:row>
      <xdr:rowOff>47625</xdr:rowOff>
    </xdr:to>
    <xdr:pic>
      <xdr:nvPicPr>
        <xdr:cNvPr id="24" name="Picture 23" descr="BBIs vs MFIs - final.png"/>
        <xdr:cNvPicPr>
          <a:picLocks noChangeAspect="1"/>
        </xdr:cNvPicPr>
      </xdr:nvPicPr>
      <xdr:blipFill>
        <a:blip xmlns:r="http://schemas.openxmlformats.org/officeDocument/2006/relationships" r:embed="rId3" cstate="print"/>
        <a:stretch>
          <a:fillRect/>
        </a:stretch>
      </xdr:blipFill>
      <xdr:spPr>
        <a:xfrm>
          <a:off x="781051" y="14754225"/>
          <a:ext cx="4385734" cy="3810000"/>
        </a:xfrm>
        <a:prstGeom prst="rect">
          <a:avLst/>
        </a:prstGeom>
      </xdr:spPr>
    </xdr:pic>
    <xdr:clientData/>
  </xdr:twoCellAnchor>
  <xdr:twoCellAnchor editAs="oneCell">
    <xdr:from>
      <xdr:col>3</xdr:col>
      <xdr:colOff>0</xdr:colOff>
      <xdr:row>4</xdr:row>
      <xdr:rowOff>0</xdr:rowOff>
    </xdr:from>
    <xdr:to>
      <xdr:col>4</xdr:col>
      <xdr:colOff>2012786</xdr:colOff>
      <xdr:row>22</xdr:row>
      <xdr:rowOff>76200</xdr:rowOff>
    </xdr:to>
    <xdr:pic>
      <xdr:nvPicPr>
        <xdr:cNvPr id="27" name="Picture 26" descr="Mobile ownership 2010.png"/>
        <xdr:cNvPicPr>
          <a:picLocks noChangeAspect="1"/>
        </xdr:cNvPicPr>
      </xdr:nvPicPr>
      <xdr:blipFill>
        <a:blip xmlns:r="http://schemas.openxmlformats.org/officeDocument/2006/relationships" r:embed="rId4" cstate="print"/>
        <a:stretch>
          <a:fillRect/>
        </a:stretch>
      </xdr:blipFill>
      <xdr:spPr>
        <a:xfrm>
          <a:off x="781050" y="819150"/>
          <a:ext cx="4327361" cy="3438525"/>
        </a:xfrm>
        <a:prstGeom prst="rect">
          <a:avLst/>
        </a:prstGeom>
      </xdr:spPr>
    </xdr:pic>
    <xdr:clientData/>
  </xdr:twoCellAnchor>
  <xdr:twoCellAnchor editAs="oneCell">
    <xdr:from>
      <xdr:col>3</xdr:col>
      <xdr:colOff>1</xdr:colOff>
      <xdr:row>103</xdr:row>
      <xdr:rowOff>0</xdr:rowOff>
    </xdr:from>
    <xdr:to>
      <xdr:col>4</xdr:col>
      <xdr:colOff>2019300</xdr:colOff>
      <xdr:row>118</xdr:row>
      <xdr:rowOff>142501</xdr:rowOff>
    </xdr:to>
    <xdr:pic>
      <xdr:nvPicPr>
        <xdr:cNvPr id="31" name="Picture 30" descr="Yrs to achieve major revenue.png"/>
        <xdr:cNvPicPr>
          <a:picLocks noChangeAspect="1"/>
        </xdr:cNvPicPr>
      </xdr:nvPicPr>
      <xdr:blipFill>
        <a:blip xmlns:r="http://schemas.openxmlformats.org/officeDocument/2006/relationships" r:embed="rId5" cstate="print"/>
        <a:stretch>
          <a:fillRect/>
        </a:stretch>
      </xdr:blipFill>
      <xdr:spPr>
        <a:xfrm>
          <a:off x="781051" y="18849975"/>
          <a:ext cx="4333874" cy="3057151"/>
        </a:xfrm>
        <a:prstGeom prst="rect">
          <a:avLst/>
        </a:prstGeom>
      </xdr:spPr>
    </xdr:pic>
    <xdr:clientData/>
  </xdr:twoCellAnchor>
  <xdr:twoCellAnchor editAs="oneCell">
    <xdr:from>
      <xdr:col>3</xdr:col>
      <xdr:colOff>1</xdr:colOff>
      <xdr:row>121</xdr:row>
      <xdr:rowOff>0</xdr:rowOff>
    </xdr:from>
    <xdr:to>
      <xdr:col>4</xdr:col>
      <xdr:colOff>1971676</xdr:colOff>
      <xdr:row>136</xdr:row>
      <xdr:rowOff>117608</xdr:rowOff>
    </xdr:to>
    <xdr:pic>
      <xdr:nvPicPr>
        <xdr:cNvPr id="34" name="Picture 33" descr="114 to 22.png"/>
        <xdr:cNvPicPr>
          <a:picLocks noChangeAspect="1"/>
        </xdr:cNvPicPr>
      </xdr:nvPicPr>
      <xdr:blipFill>
        <a:blip xmlns:r="http://schemas.openxmlformats.org/officeDocument/2006/relationships" r:embed="rId6" cstate="print"/>
        <a:stretch>
          <a:fillRect/>
        </a:stretch>
      </xdr:blipFill>
      <xdr:spPr>
        <a:xfrm>
          <a:off x="781051" y="22269450"/>
          <a:ext cx="4286250" cy="2870333"/>
        </a:xfrm>
        <a:prstGeom prst="rect">
          <a:avLst/>
        </a:prstGeom>
      </xdr:spPr>
    </xdr:pic>
    <xdr:clientData/>
  </xdr:twoCellAnchor>
  <xdr:twoCellAnchor editAs="oneCell">
    <xdr:from>
      <xdr:col>3</xdr:col>
      <xdr:colOff>1</xdr:colOff>
      <xdr:row>140</xdr:row>
      <xdr:rowOff>0</xdr:rowOff>
    </xdr:from>
    <xdr:to>
      <xdr:col>4</xdr:col>
      <xdr:colOff>1975644</xdr:colOff>
      <xdr:row>157</xdr:row>
      <xdr:rowOff>95250</xdr:rowOff>
    </xdr:to>
    <xdr:pic>
      <xdr:nvPicPr>
        <xdr:cNvPr id="35" name="Picture 34" descr="G2P recipients.png"/>
        <xdr:cNvPicPr>
          <a:picLocks noChangeAspect="1"/>
        </xdr:cNvPicPr>
      </xdr:nvPicPr>
      <xdr:blipFill>
        <a:blip xmlns:r="http://schemas.openxmlformats.org/officeDocument/2006/relationships" r:embed="rId7" cstate="print"/>
        <a:stretch>
          <a:fillRect/>
        </a:stretch>
      </xdr:blipFill>
      <xdr:spPr>
        <a:xfrm>
          <a:off x="781051" y="25679400"/>
          <a:ext cx="4290218" cy="3286125"/>
        </a:xfrm>
        <a:prstGeom prst="rect">
          <a:avLst/>
        </a:prstGeom>
      </xdr:spPr>
    </xdr:pic>
    <xdr:clientData/>
  </xdr:twoCellAnchor>
  <xdr:twoCellAnchor editAs="oneCell">
    <xdr:from>
      <xdr:col>2</xdr:col>
      <xdr:colOff>161924</xdr:colOff>
      <xdr:row>179</xdr:row>
      <xdr:rowOff>0</xdr:rowOff>
    </xdr:from>
    <xdr:to>
      <xdr:col>4</xdr:col>
      <xdr:colOff>1939689</xdr:colOff>
      <xdr:row>199</xdr:row>
      <xdr:rowOff>66675</xdr:rowOff>
    </xdr:to>
    <xdr:pic>
      <xdr:nvPicPr>
        <xdr:cNvPr id="38" name="Picture 37" descr="38% cheaper.png"/>
        <xdr:cNvPicPr>
          <a:picLocks noChangeAspect="1"/>
        </xdr:cNvPicPr>
      </xdr:nvPicPr>
      <xdr:blipFill>
        <a:blip xmlns:r="http://schemas.openxmlformats.org/officeDocument/2006/relationships" r:embed="rId8" cstate="print"/>
        <a:stretch>
          <a:fillRect/>
        </a:stretch>
      </xdr:blipFill>
      <xdr:spPr>
        <a:xfrm>
          <a:off x="781049" y="32746950"/>
          <a:ext cx="4254265" cy="3752850"/>
        </a:xfrm>
        <a:prstGeom prst="rect">
          <a:avLst/>
        </a:prstGeom>
      </xdr:spPr>
    </xdr:pic>
    <xdr:clientData/>
  </xdr:twoCellAnchor>
  <xdr:twoCellAnchor editAs="oneCell">
    <xdr:from>
      <xdr:col>3</xdr:col>
      <xdr:colOff>0</xdr:colOff>
      <xdr:row>202</xdr:row>
      <xdr:rowOff>1</xdr:rowOff>
    </xdr:from>
    <xdr:to>
      <xdr:col>4</xdr:col>
      <xdr:colOff>1952625</xdr:colOff>
      <xdr:row>219</xdr:row>
      <xdr:rowOff>145396</xdr:rowOff>
    </xdr:to>
    <xdr:pic>
      <xdr:nvPicPr>
        <xdr:cNvPr id="39" name="Picture 38" descr="Agent management 2.png"/>
        <xdr:cNvPicPr>
          <a:picLocks noChangeAspect="1"/>
        </xdr:cNvPicPr>
      </xdr:nvPicPr>
      <xdr:blipFill>
        <a:blip xmlns:r="http://schemas.openxmlformats.org/officeDocument/2006/relationships" r:embed="rId9" cstate="print"/>
        <a:stretch>
          <a:fillRect/>
        </a:stretch>
      </xdr:blipFill>
      <xdr:spPr>
        <a:xfrm>
          <a:off x="781050" y="36928426"/>
          <a:ext cx="4267200" cy="3183870"/>
        </a:xfrm>
        <a:prstGeom prst="rect">
          <a:avLst/>
        </a:prstGeom>
      </xdr:spPr>
    </xdr:pic>
    <xdr:clientData/>
  </xdr:twoCellAnchor>
  <xdr:twoCellAnchor editAs="oneCell">
    <xdr:from>
      <xdr:col>3</xdr:col>
      <xdr:colOff>0</xdr:colOff>
      <xdr:row>222</xdr:row>
      <xdr:rowOff>1</xdr:rowOff>
    </xdr:from>
    <xdr:to>
      <xdr:col>4</xdr:col>
      <xdr:colOff>1949036</xdr:colOff>
      <xdr:row>240</xdr:row>
      <xdr:rowOff>76200</xdr:rowOff>
    </xdr:to>
    <xdr:pic>
      <xdr:nvPicPr>
        <xdr:cNvPr id="40" name="Picture 39" descr="Agent business case 2.png"/>
        <xdr:cNvPicPr>
          <a:picLocks noChangeAspect="1"/>
        </xdr:cNvPicPr>
      </xdr:nvPicPr>
      <xdr:blipFill>
        <a:blip xmlns:r="http://schemas.openxmlformats.org/officeDocument/2006/relationships" r:embed="rId10" cstate="print"/>
        <a:stretch>
          <a:fillRect/>
        </a:stretch>
      </xdr:blipFill>
      <xdr:spPr>
        <a:xfrm>
          <a:off x="781050" y="40452676"/>
          <a:ext cx="4263611" cy="3286124"/>
        </a:xfrm>
        <a:prstGeom prst="rect">
          <a:avLst/>
        </a:prstGeom>
      </xdr:spPr>
    </xdr:pic>
    <xdr:clientData/>
  </xdr:twoCellAnchor>
  <xdr:twoCellAnchor editAs="oneCell">
    <xdr:from>
      <xdr:col>3</xdr:col>
      <xdr:colOff>1</xdr:colOff>
      <xdr:row>43</xdr:row>
      <xdr:rowOff>0</xdr:rowOff>
    </xdr:from>
    <xdr:to>
      <xdr:col>4</xdr:col>
      <xdr:colOff>2028826</xdr:colOff>
      <xdr:row>60</xdr:row>
      <xdr:rowOff>86011</xdr:rowOff>
    </xdr:to>
    <xdr:pic>
      <xdr:nvPicPr>
        <xdr:cNvPr id="17" name="Picture 16" descr="Provider costs.png"/>
        <xdr:cNvPicPr>
          <a:picLocks noChangeAspect="1"/>
        </xdr:cNvPicPr>
      </xdr:nvPicPr>
      <xdr:blipFill>
        <a:blip xmlns:r="http://schemas.openxmlformats.org/officeDocument/2006/relationships" r:embed="rId11" cstate="print"/>
        <a:stretch>
          <a:fillRect/>
        </a:stretch>
      </xdr:blipFill>
      <xdr:spPr>
        <a:xfrm>
          <a:off x="781051" y="8010525"/>
          <a:ext cx="4343400" cy="3134011"/>
        </a:xfrm>
        <a:prstGeom prst="rect">
          <a:avLst/>
        </a:prstGeom>
      </xdr:spPr>
    </xdr:pic>
    <xdr:clientData/>
  </xdr:twoCellAnchor>
  <xdr:twoCellAnchor editAs="oneCell">
    <xdr:from>
      <xdr:col>3</xdr:col>
      <xdr:colOff>0</xdr:colOff>
      <xdr:row>160</xdr:row>
      <xdr:rowOff>0</xdr:rowOff>
    </xdr:from>
    <xdr:to>
      <xdr:col>4</xdr:col>
      <xdr:colOff>1895474</xdr:colOff>
      <xdr:row>176</xdr:row>
      <xdr:rowOff>85725</xdr:rowOff>
    </xdr:to>
    <xdr:pic>
      <xdr:nvPicPr>
        <xdr:cNvPr id="18" name="Picture 17" descr="Customer pain points.png"/>
        <xdr:cNvPicPr>
          <a:picLocks noChangeAspect="1"/>
        </xdr:cNvPicPr>
      </xdr:nvPicPr>
      <xdr:blipFill>
        <a:blip xmlns:r="http://schemas.openxmlformats.org/officeDocument/2006/relationships" r:embed="rId12" cstate="print"/>
        <a:stretch>
          <a:fillRect/>
        </a:stretch>
      </xdr:blipFill>
      <xdr:spPr>
        <a:xfrm>
          <a:off x="781050" y="29365575"/>
          <a:ext cx="4210049" cy="2971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4</xdr:row>
      <xdr:rowOff>0</xdr:rowOff>
    </xdr:from>
    <xdr:to>
      <xdr:col>4</xdr:col>
      <xdr:colOff>1962150</xdr:colOff>
      <xdr:row>22</xdr:row>
      <xdr:rowOff>33014</xdr:rowOff>
    </xdr:to>
    <xdr:pic>
      <xdr:nvPicPr>
        <xdr:cNvPr id="17" name="Picture 16" descr="3.3 bil mobile in poor countries.png"/>
        <xdr:cNvPicPr>
          <a:picLocks noChangeAspect="1"/>
        </xdr:cNvPicPr>
      </xdr:nvPicPr>
      <xdr:blipFill>
        <a:blip xmlns:r="http://schemas.openxmlformats.org/officeDocument/2006/relationships" r:embed="rId1" cstate="print"/>
        <a:stretch>
          <a:fillRect/>
        </a:stretch>
      </xdr:blipFill>
      <xdr:spPr>
        <a:xfrm>
          <a:off x="781050" y="819150"/>
          <a:ext cx="4276725" cy="3395339"/>
        </a:xfrm>
        <a:prstGeom prst="rect">
          <a:avLst/>
        </a:prstGeom>
      </xdr:spPr>
    </xdr:pic>
    <xdr:clientData/>
  </xdr:twoCellAnchor>
  <xdr:twoCellAnchor editAs="oneCell">
    <xdr:from>
      <xdr:col>3</xdr:col>
      <xdr:colOff>0</xdr:colOff>
      <xdr:row>24</xdr:row>
      <xdr:rowOff>1</xdr:rowOff>
    </xdr:from>
    <xdr:to>
      <xdr:col>4</xdr:col>
      <xdr:colOff>1965834</xdr:colOff>
      <xdr:row>40</xdr:row>
      <xdr:rowOff>38100</xdr:rowOff>
    </xdr:to>
    <xdr:pic>
      <xdr:nvPicPr>
        <xdr:cNvPr id="18" name="Picture 17" descr="26% with bank account.png"/>
        <xdr:cNvPicPr>
          <a:picLocks noChangeAspect="1"/>
        </xdr:cNvPicPr>
      </xdr:nvPicPr>
      <xdr:blipFill>
        <a:blip xmlns:r="http://schemas.openxmlformats.org/officeDocument/2006/relationships" r:embed="rId2" cstate="print"/>
        <a:stretch>
          <a:fillRect/>
        </a:stretch>
      </xdr:blipFill>
      <xdr:spPr>
        <a:xfrm>
          <a:off x="781050" y="4514851"/>
          <a:ext cx="4280409" cy="3038474"/>
        </a:xfrm>
        <a:prstGeom prst="rect">
          <a:avLst/>
        </a:prstGeom>
      </xdr:spPr>
    </xdr:pic>
    <xdr:clientData/>
  </xdr:twoCellAnchor>
  <xdr:twoCellAnchor editAs="oneCell">
    <xdr:from>
      <xdr:col>3</xdr:col>
      <xdr:colOff>0</xdr:colOff>
      <xdr:row>43</xdr:row>
      <xdr:rowOff>1</xdr:rowOff>
    </xdr:from>
    <xdr:to>
      <xdr:col>4</xdr:col>
      <xdr:colOff>1981200</xdr:colOff>
      <xdr:row>60</xdr:row>
      <xdr:rowOff>54030</xdr:rowOff>
    </xdr:to>
    <xdr:pic>
      <xdr:nvPicPr>
        <xdr:cNvPr id="19" name="Picture 18" descr="Provider costs.png"/>
        <xdr:cNvPicPr>
          <a:picLocks noChangeAspect="1"/>
        </xdr:cNvPicPr>
      </xdr:nvPicPr>
      <xdr:blipFill>
        <a:blip xmlns:r="http://schemas.openxmlformats.org/officeDocument/2006/relationships" r:embed="rId3" cstate="print"/>
        <a:stretch>
          <a:fillRect/>
        </a:stretch>
      </xdr:blipFill>
      <xdr:spPr>
        <a:xfrm>
          <a:off x="781050" y="8010526"/>
          <a:ext cx="4295775" cy="3102029"/>
        </a:xfrm>
        <a:prstGeom prst="rect">
          <a:avLst/>
        </a:prstGeom>
      </xdr:spPr>
    </xdr:pic>
    <xdr:clientData/>
  </xdr:twoCellAnchor>
  <xdr:twoCellAnchor editAs="oneCell">
    <xdr:from>
      <xdr:col>3</xdr:col>
      <xdr:colOff>0</xdr:colOff>
      <xdr:row>62</xdr:row>
      <xdr:rowOff>0</xdr:rowOff>
    </xdr:from>
    <xdr:to>
      <xdr:col>4</xdr:col>
      <xdr:colOff>2103549</xdr:colOff>
      <xdr:row>78</xdr:row>
      <xdr:rowOff>76200</xdr:rowOff>
    </xdr:to>
    <xdr:pic>
      <xdr:nvPicPr>
        <xdr:cNvPr id="20" name="Picture 19" descr="Regulation.png"/>
        <xdr:cNvPicPr>
          <a:picLocks noChangeAspect="1"/>
        </xdr:cNvPicPr>
      </xdr:nvPicPr>
      <xdr:blipFill>
        <a:blip xmlns:r="http://schemas.openxmlformats.org/officeDocument/2006/relationships" r:embed="rId4" cstate="print"/>
        <a:stretch>
          <a:fillRect/>
        </a:stretch>
      </xdr:blipFill>
      <xdr:spPr>
        <a:xfrm>
          <a:off x="781050" y="11391900"/>
          <a:ext cx="4418124" cy="2952750"/>
        </a:xfrm>
        <a:prstGeom prst="rect">
          <a:avLst/>
        </a:prstGeom>
      </xdr:spPr>
    </xdr:pic>
    <xdr:clientData/>
  </xdr:twoCellAnchor>
  <xdr:twoCellAnchor editAs="oneCell">
    <xdr:from>
      <xdr:col>3</xdr:col>
      <xdr:colOff>1</xdr:colOff>
      <xdr:row>81</xdr:row>
      <xdr:rowOff>0</xdr:rowOff>
    </xdr:from>
    <xdr:to>
      <xdr:col>4</xdr:col>
      <xdr:colOff>2009776</xdr:colOff>
      <xdr:row>100</xdr:row>
      <xdr:rowOff>156955</xdr:rowOff>
    </xdr:to>
    <xdr:pic>
      <xdr:nvPicPr>
        <xdr:cNvPr id="21" name="Picture 20" descr="BBIs vs MFIs.png"/>
        <xdr:cNvPicPr>
          <a:picLocks noChangeAspect="1"/>
        </xdr:cNvPicPr>
      </xdr:nvPicPr>
      <xdr:blipFill>
        <a:blip xmlns:r="http://schemas.openxmlformats.org/officeDocument/2006/relationships" r:embed="rId5" cstate="print"/>
        <a:stretch>
          <a:fillRect/>
        </a:stretch>
      </xdr:blipFill>
      <xdr:spPr>
        <a:xfrm>
          <a:off x="781051" y="14763750"/>
          <a:ext cx="4324350" cy="3757405"/>
        </a:xfrm>
        <a:prstGeom prst="rect">
          <a:avLst/>
        </a:prstGeom>
      </xdr:spPr>
    </xdr:pic>
    <xdr:clientData/>
  </xdr:twoCellAnchor>
  <xdr:twoCellAnchor editAs="oneCell">
    <xdr:from>
      <xdr:col>3</xdr:col>
      <xdr:colOff>0</xdr:colOff>
      <xdr:row>103</xdr:row>
      <xdr:rowOff>0</xdr:rowOff>
    </xdr:from>
    <xdr:to>
      <xdr:col>4</xdr:col>
      <xdr:colOff>1971675</xdr:colOff>
      <xdr:row>118</xdr:row>
      <xdr:rowOff>108907</xdr:rowOff>
    </xdr:to>
    <xdr:pic>
      <xdr:nvPicPr>
        <xdr:cNvPr id="22" name="Picture 21" descr="3 MNOs.png"/>
        <xdr:cNvPicPr>
          <a:picLocks noChangeAspect="1"/>
        </xdr:cNvPicPr>
      </xdr:nvPicPr>
      <xdr:blipFill>
        <a:blip xmlns:r="http://schemas.openxmlformats.org/officeDocument/2006/relationships" r:embed="rId6" cstate="print"/>
        <a:stretch>
          <a:fillRect/>
        </a:stretch>
      </xdr:blipFill>
      <xdr:spPr>
        <a:xfrm>
          <a:off x="781050" y="18859500"/>
          <a:ext cx="4286250" cy="3023557"/>
        </a:xfrm>
        <a:prstGeom prst="rect">
          <a:avLst/>
        </a:prstGeom>
      </xdr:spPr>
    </xdr:pic>
    <xdr:clientData/>
  </xdr:twoCellAnchor>
  <xdr:twoCellAnchor editAs="oneCell">
    <xdr:from>
      <xdr:col>3</xdr:col>
      <xdr:colOff>0</xdr:colOff>
      <xdr:row>121</xdr:row>
      <xdr:rowOff>0</xdr:rowOff>
    </xdr:from>
    <xdr:to>
      <xdr:col>4</xdr:col>
      <xdr:colOff>1954666</xdr:colOff>
      <xdr:row>136</xdr:row>
      <xdr:rowOff>104775</xdr:rowOff>
    </xdr:to>
    <xdr:pic>
      <xdr:nvPicPr>
        <xdr:cNvPr id="23" name="Picture 22" descr="114 to 22.png"/>
        <xdr:cNvPicPr>
          <a:picLocks noChangeAspect="1"/>
        </xdr:cNvPicPr>
      </xdr:nvPicPr>
      <xdr:blipFill>
        <a:blip xmlns:r="http://schemas.openxmlformats.org/officeDocument/2006/relationships" r:embed="rId7" cstate="print"/>
        <a:stretch>
          <a:fillRect/>
        </a:stretch>
      </xdr:blipFill>
      <xdr:spPr>
        <a:xfrm>
          <a:off x="781050" y="22269450"/>
          <a:ext cx="4269241" cy="2857500"/>
        </a:xfrm>
        <a:prstGeom prst="rect">
          <a:avLst/>
        </a:prstGeom>
      </xdr:spPr>
    </xdr:pic>
    <xdr:clientData/>
  </xdr:twoCellAnchor>
  <xdr:twoCellAnchor editAs="oneCell">
    <xdr:from>
      <xdr:col>3</xdr:col>
      <xdr:colOff>0</xdr:colOff>
      <xdr:row>140</xdr:row>
      <xdr:rowOff>0</xdr:rowOff>
    </xdr:from>
    <xdr:to>
      <xdr:col>4</xdr:col>
      <xdr:colOff>1943100</xdr:colOff>
      <xdr:row>157</xdr:row>
      <xdr:rowOff>72966</xdr:rowOff>
    </xdr:to>
    <xdr:pic>
      <xdr:nvPicPr>
        <xdr:cNvPr id="24" name="Picture 23" descr="G2P.png"/>
        <xdr:cNvPicPr>
          <a:picLocks noChangeAspect="1"/>
        </xdr:cNvPicPr>
      </xdr:nvPicPr>
      <xdr:blipFill>
        <a:blip xmlns:r="http://schemas.openxmlformats.org/officeDocument/2006/relationships" r:embed="rId8" cstate="print"/>
        <a:stretch>
          <a:fillRect/>
        </a:stretch>
      </xdr:blipFill>
      <xdr:spPr>
        <a:xfrm>
          <a:off x="781050" y="25679400"/>
          <a:ext cx="4257675" cy="3263841"/>
        </a:xfrm>
        <a:prstGeom prst="rect">
          <a:avLst/>
        </a:prstGeom>
      </xdr:spPr>
    </xdr:pic>
    <xdr:clientData/>
  </xdr:twoCellAnchor>
  <xdr:twoCellAnchor editAs="oneCell">
    <xdr:from>
      <xdr:col>3</xdr:col>
      <xdr:colOff>0</xdr:colOff>
      <xdr:row>160</xdr:row>
      <xdr:rowOff>0</xdr:rowOff>
    </xdr:from>
    <xdr:to>
      <xdr:col>4</xdr:col>
      <xdr:colOff>1905000</xdr:colOff>
      <xdr:row>176</xdr:row>
      <xdr:rowOff>100422</xdr:rowOff>
    </xdr:to>
    <xdr:pic>
      <xdr:nvPicPr>
        <xdr:cNvPr id="26" name="Picture 25" descr="Cust pain points.png"/>
        <xdr:cNvPicPr>
          <a:picLocks noChangeAspect="1"/>
        </xdr:cNvPicPr>
      </xdr:nvPicPr>
      <xdr:blipFill>
        <a:blip xmlns:r="http://schemas.openxmlformats.org/officeDocument/2006/relationships" r:embed="rId9" cstate="print"/>
        <a:stretch>
          <a:fillRect/>
        </a:stretch>
      </xdr:blipFill>
      <xdr:spPr>
        <a:xfrm>
          <a:off x="781050" y="29365575"/>
          <a:ext cx="4219575" cy="2986497"/>
        </a:xfrm>
        <a:prstGeom prst="rect">
          <a:avLst/>
        </a:prstGeom>
        <a:ln>
          <a:solidFill>
            <a:schemeClr val="tx1"/>
          </a:solidFill>
        </a:ln>
      </xdr:spPr>
    </xdr:pic>
    <xdr:clientData/>
  </xdr:twoCellAnchor>
  <xdr:twoCellAnchor editAs="oneCell">
    <xdr:from>
      <xdr:col>3</xdr:col>
      <xdr:colOff>0</xdr:colOff>
      <xdr:row>179</xdr:row>
      <xdr:rowOff>0</xdr:rowOff>
    </xdr:from>
    <xdr:to>
      <xdr:col>4</xdr:col>
      <xdr:colOff>1982880</xdr:colOff>
      <xdr:row>199</xdr:row>
      <xdr:rowOff>104775</xdr:rowOff>
    </xdr:to>
    <xdr:pic>
      <xdr:nvPicPr>
        <xdr:cNvPr id="27" name="Picture 26" descr="Prices.png"/>
        <xdr:cNvPicPr>
          <a:picLocks noChangeAspect="1"/>
        </xdr:cNvPicPr>
      </xdr:nvPicPr>
      <xdr:blipFill>
        <a:blip xmlns:r="http://schemas.openxmlformats.org/officeDocument/2006/relationships" r:embed="rId10" cstate="print"/>
        <a:stretch>
          <a:fillRect/>
        </a:stretch>
      </xdr:blipFill>
      <xdr:spPr>
        <a:xfrm>
          <a:off x="781050" y="32746950"/>
          <a:ext cx="4297455" cy="3790950"/>
        </a:xfrm>
        <a:prstGeom prst="rect">
          <a:avLst/>
        </a:prstGeom>
      </xdr:spPr>
    </xdr:pic>
    <xdr:clientData/>
  </xdr:twoCellAnchor>
  <xdr:twoCellAnchor editAs="oneCell">
    <xdr:from>
      <xdr:col>3</xdr:col>
      <xdr:colOff>1</xdr:colOff>
      <xdr:row>202</xdr:row>
      <xdr:rowOff>0</xdr:rowOff>
    </xdr:from>
    <xdr:to>
      <xdr:col>4</xdr:col>
      <xdr:colOff>1990726</xdr:colOff>
      <xdr:row>220</xdr:row>
      <xdr:rowOff>14497</xdr:rowOff>
    </xdr:to>
    <xdr:pic>
      <xdr:nvPicPr>
        <xdr:cNvPr id="28" name="Picture 27" descr="Agent profits.png"/>
        <xdr:cNvPicPr>
          <a:picLocks noChangeAspect="1"/>
        </xdr:cNvPicPr>
      </xdr:nvPicPr>
      <xdr:blipFill>
        <a:blip xmlns:r="http://schemas.openxmlformats.org/officeDocument/2006/relationships" r:embed="rId11" cstate="print"/>
        <a:stretch>
          <a:fillRect/>
        </a:stretch>
      </xdr:blipFill>
      <xdr:spPr>
        <a:xfrm>
          <a:off x="781051" y="36928425"/>
          <a:ext cx="4305300" cy="3214897"/>
        </a:xfrm>
        <a:prstGeom prst="rect">
          <a:avLst/>
        </a:prstGeom>
      </xdr:spPr>
    </xdr:pic>
    <xdr:clientData/>
  </xdr:twoCellAnchor>
  <xdr:twoCellAnchor editAs="oneCell">
    <xdr:from>
      <xdr:col>3</xdr:col>
      <xdr:colOff>0</xdr:colOff>
      <xdr:row>222</xdr:row>
      <xdr:rowOff>0</xdr:rowOff>
    </xdr:from>
    <xdr:to>
      <xdr:col>4</xdr:col>
      <xdr:colOff>1998470</xdr:colOff>
      <xdr:row>240</xdr:row>
      <xdr:rowOff>114300</xdr:rowOff>
    </xdr:to>
    <xdr:pic>
      <xdr:nvPicPr>
        <xdr:cNvPr id="29" name="Picture 28" descr="Agent stories.png"/>
        <xdr:cNvPicPr>
          <a:picLocks noChangeAspect="1"/>
        </xdr:cNvPicPr>
      </xdr:nvPicPr>
      <xdr:blipFill>
        <a:blip xmlns:r="http://schemas.openxmlformats.org/officeDocument/2006/relationships" r:embed="rId12" cstate="print"/>
        <a:stretch>
          <a:fillRect/>
        </a:stretch>
      </xdr:blipFill>
      <xdr:spPr>
        <a:xfrm>
          <a:off x="781050" y="40462200"/>
          <a:ext cx="4313045" cy="3324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b291897/Documents/Stuff%20from%20the%20past/Customers/Pricing/2010/Final/Branchless%20Banking%20Pricing%20Analysis%20-%20Fin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BB Prices Local"/>
      <sheetName val="Introduction"/>
      <sheetName val="1. Compare -Sending"/>
      <sheetName val="2. Compare - Receiving"/>
      <sheetName val="3. Compare - Short-term storage"/>
      <sheetName val="4. Compare - Medium-term saving"/>
      <sheetName val="5. Bill Payments"/>
      <sheetName val="6. Compare -High Usage"/>
      <sheetName val="7. BB Prices($)"/>
      <sheetName val="Bank Prices Local"/>
      <sheetName val="8. Bank Prices $US"/>
      <sheetName val="9. Use Cases"/>
      <sheetName val="1b. BB Price Per Transaction"/>
      <sheetName val="2b. Bank Price Per Transaction"/>
      <sheetName val="10. Transaction Values"/>
      <sheetName val="PPP Values"/>
      <sheetName val="11. Exchange Rates"/>
      <sheetName val="12. Sour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6">
          <cell r="E16">
            <v>1</v>
          </cell>
        </row>
      </sheetData>
      <sheetData sheetId="12">
        <row r="37">
          <cell r="B37">
            <v>2.6126126126126121</v>
          </cell>
          <cell r="C37">
            <v>2.2522522522522519</v>
          </cell>
          <cell r="D37">
            <v>0</v>
          </cell>
          <cell r="E37">
            <v>0</v>
          </cell>
          <cell r="G37">
            <v>0</v>
          </cell>
          <cell r="H37">
            <v>0</v>
          </cell>
          <cell r="I37">
            <v>0</v>
          </cell>
          <cell r="J37">
            <v>0</v>
          </cell>
          <cell r="K37">
            <v>0</v>
          </cell>
          <cell r="L37">
            <v>0</v>
          </cell>
          <cell r="M37">
            <v>0</v>
          </cell>
          <cell r="N37">
            <v>2.5794469665703673E-2</v>
          </cell>
          <cell r="O37">
            <v>0.20833333333333331</v>
          </cell>
          <cell r="P37">
            <v>0.1974229857819905</v>
          </cell>
          <cell r="Q37">
            <v>0</v>
          </cell>
          <cell r="R37">
            <v>0</v>
          </cell>
        </row>
        <row r="38">
          <cell r="B38">
            <v>0</v>
          </cell>
          <cell r="C38">
            <v>0</v>
          </cell>
          <cell r="D38">
            <v>0</v>
          </cell>
          <cell r="E38">
            <v>0</v>
          </cell>
          <cell r="G38">
            <v>-0.34831106066859263</v>
          </cell>
          <cell r="H38">
            <v>0</v>
          </cell>
          <cell r="I38">
            <v>0</v>
          </cell>
          <cell r="J38">
            <v>-0.215</v>
          </cell>
          <cell r="K38">
            <v>0</v>
          </cell>
          <cell r="L38">
            <v>0</v>
          </cell>
          <cell r="M38">
            <v>0</v>
          </cell>
          <cell r="N38">
            <v>-0.3784110606685927</v>
          </cell>
          <cell r="O38">
            <v>0</v>
          </cell>
          <cell r="P38">
            <v>0</v>
          </cell>
          <cell r="Q38">
            <v>-0.21500000000000002</v>
          </cell>
          <cell r="R38">
            <v>0</v>
          </cell>
        </row>
        <row r="39">
          <cell r="B39">
            <v>0</v>
          </cell>
          <cell r="C39">
            <v>0</v>
          </cell>
          <cell r="D39">
            <v>0</v>
          </cell>
          <cell r="E39">
            <v>0</v>
          </cell>
          <cell r="G39">
            <v>2.0635575732562937E-2</v>
          </cell>
          <cell r="H39">
            <v>0</v>
          </cell>
          <cell r="I39">
            <v>1.3724951962668134E-2</v>
          </cell>
          <cell r="J39">
            <v>4.3706293706293704E-2</v>
          </cell>
          <cell r="K39">
            <v>0</v>
          </cell>
          <cell r="L39">
            <v>0</v>
          </cell>
          <cell r="M39">
            <v>0</v>
          </cell>
          <cell r="N39">
            <v>5.1588939331407346E-2</v>
          </cell>
          <cell r="O39">
            <v>0</v>
          </cell>
          <cell r="P39">
            <v>0.21208530805687201</v>
          </cell>
          <cell r="Q39">
            <v>1.3724951962668134E-2</v>
          </cell>
          <cell r="R39">
            <v>0</v>
          </cell>
        </row>
        <row r="41">
          <cell r="B41">
            <v>0</v>
          </cell>
          <cell r="C41">
            <v>0</v>
          </cell>
          <cell r="D41">
            <v>0</v>
          </cell>
          <cell r="E41">
            <v>0.69648754127889534</v>
          </cell>
          <cell r="G41">
            <v>0.69000000000000006</v>
          </cell>
          <cell r="H41">
            <v>0</v>
          </cell>
          <cell r="I41">
            <v>0</v>
          </cell>
          <cell r="J41">
            <v>0</v>
          </cell>
          <cell r="K41">
            <v>0</v>
          </cell>
          <cell r="L41">
            <v>0.69000000000000006</v>
          </cell>
          <cell r="M41">
            <v>0</v>
          </cell>
          <cell r="N41">
            <v>1.2075</v>
          </cell>
          <cell r="O41">
            <v>0</v>
          </cell>
          <cell r="P41">
            <v>0.69000000000000006</v>
          </cell>
          <cell r="Q41">
            <v>0</v>
          </cell>
          <cell r="R41">
            <v>0.43706293706293708</v>
          </cell>
        </row>
        <row r="42">
          <cell r="B42">
            <v>0</v>
          </cell>
          <cell r="C42">
            <v>0</v>
          </cell>
          <cell r="E42">
            <v>0.15010507355148606</v>
          </cell>
          <cell r="G42">
            <v>2.0635575732562937E-2</v>
          </cell>
          <cell r="H42">
            <v>0.53440499348025905</v>
          </cell>
          <cell r="I42">
            <v>0.20587427944002201</v>
          </cell>
          <cell r="J42">
            <v>0.43706293706293708</v>
          </cell>
          <cell r="K42">
            <v>0.93040565686639376</v>
          </cell>
          <cell r="L42">
            <v>0.3554502369668246</v>
          </cell>
          <cell r="M42">
            <v>0.93040565686639376</v>
          </cell>
          <cell r="N42">
            <v>5.1588939331407346E-2</v>
          </cell>
          <cell r="O42">
            <v>0.49756194646233459</v>
          </cell>
          <cell r="P42">
            <v>0.47274881516587675</v>
          </cell>
          <cell r="Q42">
            <v>0</v>
          </cell>
          <cell r="R42">
            <v>0.13111888111888112</v>
          </cell>
        </row>
        <row r="43">
          <cell r="B43">
            <v>0</v>
          </cell>
          <cell r="C43">
            <v>0</v>
          </cell>
          <cell r="D43">
            <v>0</v>
          </cell>
          <cell r="E43">
            <v>1.044731311918343</v>
          </cell>
          <cell r="G43">
            <v>0.6</v>
          </cell>
          <cell r="H43">
            <v>0.53440499348025905</v>
          </cell>
          <cell r="I43">
            <v>0.61762283832006604</v>
          </cell>
          <cell r="J43">
            <v>1.3111888111888113</v>
          </cell>
          <cell r="K43">
            <v>1.8608113137327875</v>
          </cell>
          <cell r="L43">
            <v>0.72867298578199047</v>
          </cell>
          <cell r="M43">
            <v>1.8608113137327875</v>
          </cell>
          <cell r="N43">
            <v>0.14444903012794058</v>
          </cell>
          <cell r="O43">
            <v>0.24921982286794703</v>
          </cell>
          <cell r="P43">
            <v>0.97267298578199035</v>
          </cell>
          <cell r="Q43">
            <v>0.54899807850672533</v>
          </cell>
          <cell r="R43">
            <v>0.87412587412587417</v>
          </cell>
        </row>
        <row r="44">
          <cell r="B44">
            <v>0</v>
          </cell>
          <cell r="C44">
            <v>0</v>
          </cell>
          <cell r="D44">
            <v>1.86</v>
          </cell>
          <cell r="E44">
            <v>1.3929750825577907</v>
          </cell>
          <cell r="G44">
            <v>5.1588939331407346E-2</v>
          </cell>
          <cell r="H44">
            <v>1.0688099869605181</v>
          </cell>
          <cell r="I44">
            <v>0.41174855888004402</v>
          </cell>
          <cell r="J44">
            <v>0.17482517482517482</v>
          </cell>
          <cell r="K44">
            <v>0.46520282843319688</v>
          </cell>
          <cell r="L44">
            <v>0.3554502369668246</v>
          </cell>
          <cell r="M44">
            <v>0.93040565686639376</v>
          </cell>
          <cell r="N44">
            <v>5.1588939331407346E-2</v>
          </cell>
          <cell r="O44">
            <v>0.2487809732311673</v>
          </cell>
          <cell r="P44">
            <v>0.35426540284360186</v>
          </cell>
          <cell r="Q44">
            <v>0.13724951962668133</v>
          </cell>
          <cell r="R44">
            <v>0.13111888111888112</v>
          </cell>
        </row>
      </sheetData>
      <sheetData sheetId="13">
        <row r="50">
          <cell r="C50">
            <v>2.2522522522522519</v>
          </cell>
          <cell r="D50">
            <v>11.087334077657859</v>
          </cell>
          <cell r="E50">
            <v>1.8763180746805606</v>
          </cell>
          <cell r="F50">
            <v>0</v>
          </cell>
          <cell r="G50">
            <v>0.18005237887385425</v>
          </cell>
          <cell r="H50">
            <v>4.1174855888004398</v>
          </cell>
          <cell r="I50">
            <v>2.7449903925336265</v>
          </cell>
          <cell r="J50">
            <v>0</v>
          </cell>
          <cell r="K50">
            <v>0</v>
          </cell>
          <cell r="L50">
            <v>0</v>
          </cell>
          <cell r="M50">
            <v>8.3922590249348712</v>
          </cell>
          <cell r="N50">
            <v>1.2281354670636397</v>
          </cell>
        </row>
        <row r="51">
          <cell r="D51">
            <v>0</v>
          </cell>
          <cell r="E51">
            <v>0</v>
          </cell>
          <cell r="F51">
            <v>0.13724951962668133</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4">
          <cell r="D54">
            <v>0.18608113137327875</v>
          </cell>
          <cell r="E54">
            <v>0.18608113137327875</v>
          </cell>
          <cell r="F54">
            <v>0</v>
          </cell>
          <cell r="G54">
            <v>0</v>
          </cell>
          <cell r="H54">
            <v>0</v>
          </cell>
          <cell r="I54">
            <v>0</v>
          </cell>
          <cell r="J54">
            <v>0.69609004739336477</v>
          </cell>
          <cell r="K54">
            <v>0</v>
          </cell>
          <cell r="L54">
            <v>0</v>
          </cell>
          <cell r="M54">
            <v>0.18608113137327875</v>
          </cell>
          <cell r="N54">
            <v>0.18608113137327875</v>
          </cell>
        </row>
        <row r="55">
          <cell r="D55">
            <v>0</v>
          </cell>
          <cell r="E55">
            <v>0</v>
          </cell>
          <cell r="F55">
            <v>0.41174855888004402</v>
          </cell>
          <cell r="G55">
            <v>0</v>
          </cell>
          <cell r="H55">
            <v>0</v>
          </cell>
          <cell r="I55">
            <v>0</v>
          </cell>
          <cell r="J55">
            <v>0.96267772511848326</v>
          </cell>
          <cell r="K55">
            <v>0</v>
          </cell>
          <cell r="L55">
            <v>0.55687203791469186</v>
          </cell>
          <cell r="M55">
            <v>0</v>
          </cell>
          <cell r="N55">
            <v>0</v>
          </cell>
        </row>
        <row r="56">
          <cell r="D56">
            <v>0.10234462225530332</v>
          </cell>
          <cell r="E56">
            <v>0.10234462225530332</v>
          </cell>
          <cell r="F56">
            <v>0.47694208070271765</v>
          </cell>
          <cell r="G56">
            <v>0</v>
          </cell>
          <cell r="H56">
            <v>0</v>
          </cell>
          <cell r="I56">
            <v>0.93787171744898901</v>
          </cell>
          <cell r="J56">
            <v>0.69609004739336477</v>
          </cell>
          <cell r="K56">
            <v>0</v>
          </cell>
          <cell r="L56">
            <v>0.69905213270142175</v>
          </cell>
          <cell r="M56">
            <v>0</v>
          </cell>
          <cell r="N56">
            <v>0</v>
          </cell>
        </row>
        <row r="57">
          <cell r="D57">
            <v>0</v>
          </cell>
          <cell r="E57">
            <v>0</v>
          </cell>
          <cell r="F57">
            <v>0.20587427944002201</v>
          </cell>
          <cell r="G57">
            <v>0</v>
          </cell>
          <cell r="H57">
            <v>0</v>
          </cell>
          <cell r="I57">
            <v>0.68624759813340663</v>
          </cell>
          <cell r="J57">
            <v>0.78495260663507094</v>
          </cell>
          <cell r="K57">
            <v>0.10912265386294197</v>
          </cell>
          <cell r="L57">
            <v>0.55687203791469186</v>
          </cell>
          <cell r="M57">
            <v>0</v>
          </cell>
          <cell r="N57">
            <v>0</v>
          </cell>
        </row>
      </sheetData>
      <sheetData sheetId="14" refreshError="1"/>
      <sheetData sheetId="15" refreshError="1"/>
      <sheetData sheetId="16">
        <row r="6">
          <cell r="C6">
            <v>46.780999999999999</v>
          </cell>
          <cell r="D6">
            <v>16.71</v>
          </cell>
        </row>
        <row r="7">
          <cell r="C7">
            <v>2.2200000000000002</v>
          </cell>
          <cell r="D7">
            <v>1.36</v>
          </cell>
        </row>
        <row r="8">
          <cell r="C8">
            <v>4019.6</v>
          </cell>
          <cell r="D8">
            <v>1278.55</v>
          </cell>
        </row>
        <row r="9">
          <cell r="C9">
            <v>537.4</v>
          </cell>
          <cell r="D9">
            <v>287.49</v>
          </cell>
        </row>
        <row r="10">
          <cell r="C10">
            <v>72.859999999999985</v>
          </cell>
          <cell r="D10">
            <v>29.52</v>
          </cell>
        </row>
        <row r="11">
          <cell r="C11">
            <v>45.819999999999993</v>
          </cell>
          <cell r="D11">
            <v>14.67</v>
          </cell>
        </row>
        <row r="12">
          <cell r="C12">
            <v>66.61999999999999</v>
          </cell>
          <cell r="D12">
            <v>19.100000000000001</v>
          </cell>
        </row>
        <row r="13">
          <cell r="C13">
            <v>48.46</v>
          </cell>
          <cell r="D13">
            <v>21.75</v>
          </cell>
        </row>
        <row r="14">
          <cell r="C14">
            <v>8.4400000000000013</v>
          </cell>
          <cell r="D14">
            <v>3.87</v>
          </cell>
        </row>
        <row r="15">
          <cell r="C15">
            <v>1144</v>
          </cell>
          <cell r="D15">
            <v>395.63</v>
          </cell>
        </row>
      </sheetData>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cgap.org/" TargetMode="External"/></Relationships>
</file>

<file path=xl/worksheets/_rels/sheet10.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hyperlink" Target="http://technology.cgap.org/technologyblog/wp-content/uploads/2010/02/agent-networks-in-brazil-cgap-fgv1.pdf" TargetMode="External"/><Relationship Id="rId7" Type="http://schemas.openxmlformats.org/officeDocument/2006/relationships/vmlDrawing" Target="../drawings/vmlDrawing4.vml"/><Relationship Id="rId2" Type="http://schemas.openxmlformats.org/officeDocument/2006/relationships/hyperlink" Target="http://technology.cgap.org/technologyblog/wp-content/uploads/2009/09/m-pesa-agent-economics-cgap-2009.pdf" TargetMode="External"/><Relationship Id="rId1" Type="http://schemas.openxmlformats.org/officeDocument/2006/relationships/hyperlink" Target="http://www.cgap.org/p/site/c/template.rc/1.9.49831/" TargetMode="External"/><Relationship Id="rId6" Type="http://schemas.openxmlformats.org/officeDocument/2006/relationships/printerSettings" Target="../printerSettings/printerSettings8.bin"/><Relationship Id="rId5" Type="http://schemas.openxmlformats.org/officeDocument/2006/relationships/hyperlink" Target="http://www.cgap.org/p/site/c/template.rc/1.9.49831/" TargetMode="External"/><Relationship Id="rId4" Type="http://schemas.openxmlformats.org/officeDocument/2006/relationships/hyperlink" Target="http://www.cgap.org/gm/document-1.9.43424/CGAP_-_Building_viable_agent_networks_in_India.pd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data.worldbank.org/indicator" TargetMode="External"/><Relationship Id="rId7" Type="http://schemas.openxmlformats.org/officeDocument/2006/relationships/printerSettings" Target="../printerSettings/printerSettings2.bin"/><Relationship Id="rId2" Type="http://schemas.openxmlformats.org/officeDocument/2006/relationships/hyperlink" Target="http://www.wirelessintelligence.com/" TargetMode="External"/><Relationship Id="rId1" Type="http://schemas.openxmlformats.org/officeDocument/2006/relationships/hyperlink" Target="http://www.cgap.org/p/site/c/financialindicators/" TargetMode="External"/><Relationship Id="rId6" Type="http://schemas.openxmlformats.org/officeDocument/2006/relationships/hyperlink" Target="http://www.mixmarket.org/" TargetMode="External"/><Relationship Id="rId5" Type="http://schemas.openxmlformats.org/officeDocument/2006/relationships/hyperlink" Target="http://www.safaricom.co.ke/" TargetMode="External"/><Relationship Id="rId4" Type="http://schemas.openxmlformats.org/officeDocument/2006/relationships/hyperlink" Target="http://www.cgap.org/p/site/c/tech/"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cgap.org/p/site/c/template.rc/1.9.47443/" TargetMode="External"/><Relationship Id="rId13" Type="http://schemas.openxmlformats.org/officeDocument/2006/relationships/printerSettings" Target="../printerSettings/printerSettings3.bin"/><Relationship Id="rId3" Type="http://schemas.openxmlformats.org/officeDocument/2006/relationships/hyperlink" Target="http://www.cgap.org/p/site/c/template.rc/1.9.47743/" TargetMode="External"/><Relationship Id="rId7" Type="http://schemas.openxmlformats.org/officeDocument/2006/relationships/hyperlink" Target="http://www.cgap.org/p/site/c/template.rc/1.9.45715/" TargetMode="External"/><Relationship Id="rId12" Type="http://schemas.openxmlformats.org/officeDocument/2006/relationships/hyperlink" Target="http://www.wirelessintelligence.com/" TargetMode="External"/><Relationship Id="rId2" Type="http://schemas.openxmlformats.org/officeDocument/2006/relationships/hyperlink" Target="http://www.cgap.org/p/site/c/template.rc/1.26.14381/" TargetMode="External"/><Relationship Id="rId1" Type="http://schemas.openxmlformats.org/officeDocument/2006/relationships/hyperlink" Target="http://www.cgap.org/p/site/c/template.rc/1.9.49831/" TargetMode="External"/><Relationship Id="rId6" Type="http://schemas.openxmlformats.org/officeDocument/2006/relationships/hyperlink" Target="http://www.cgap.org/p/site/c/template.rc/1.26.14381/" TargetMode="External"/><Relationship Id="rId11" Type="http://schemas.openxmlformats.org/officeDocument/2006/relationships/hyperlink" Target="http://www.wirelessintelligence.com/" TargetMode="External"/><Relationship Id="rId5" Type="http://schemas.openxmlformats.org/officeDocument/2006/relationships/hyperlink" Target="http://www.cgap.org/p/site/c/template.rc/1.9.41174/" TargetMode="External"/><Relationship Id="rId10" Type="http://schemas.openxmlformats.org/officeDocument/2006/relationships/hyperlink" Target="http://data.worldbank.org/indicator" TargetMode="External"/><Relationship Id="rId4" Type="http://schemas.openxmlformats.org/officeDocument/2006/relationships/hyperlink" Target="http://www.cgap.org/p/site/c/template.rc/1.9.49831/" TargetMode="External"/><Relationship Id="rId9" Type="http://schemas.openxmlformats.org/officeDocument/2006/relationships/hyperlink" Target="http://www.cgap.org/p/site/c/template.rc/1.9.2583/" TargetMode="External"/><Relationship Id="rId1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hyperlink" Target="http://www.cgap.org/p/site/c/template.rc/1.9.47443/" TargetMode="External"/><Relationship Id="rId13" Type="http://schemas.openxmlformats.org/officeDocument/2006/relationships/printerSettings" Target="../printerSettings/printerSettings4.bin"/><Relationship Id="rId3" Type="http://schemas.openxmlformats.org/officeDocument/2006/relationships/hyperlink" Target="http://www.cgap.org/p/site/c/template.rc/1.9.47743/" TargetMode="External"/><Relationship Id="rId7" Type="http://schemas.openxmlformats.org/officeDocument/2006/relationships/hyperlink" Target="http://www.cgap.org/p/site/c/template.rc/1.9.45715/" TargetMode="External"/><Relationship Id="rId12" Type="http://schemas.openxmlformats.org/officeDocument/2006/relationships/hyperlink" Target="http://www.wirelessintelligence.com/" TargetMode="External"/><Relationship Id="rId2" Type="http://schemas.openxmlformats.org/officeDocument/2006/relationships/hyperlink" Target="http://www.cgap.org/p/site/c/template.rc/1.26.14381/" TargetMode="External"/><Relationship Id="rId1" Type="http://schemas.openxmlformats.org/officeDocument/2006/relationships/hyperlink" Target="http://www.cgap.org/p/site/c/template.rc/1.9.49831/" TargetMode="External"/><Relationship Id="rId6" Type="http://schemas.openxmlformats.org/officeDocument/2006/relationships/hyperlink" Target="http://www.cgap.org/p/site/c/template.rc/1.26.14381/" TargetMode="External"/><Relationship Id="rId11" Type="http://schemas.openxmlformats.org/officeDocument/2006/relationships/hyperlink" Target="http://www.wirelessintelligence.com/" TargetMode="External"/><Relationship Id="rId5" Type="http://schemas.openxmlformats.org/officeDocument/2006/relationships/hyperlink" Target="http://www.cgap.org/p/site/c/template.rc/1.9.41174/" TargetMode="External"/><Relationship Id="rId10" Type="http://schemas.openxmlformats.org/officeDocument/2006/relationships/hyperlink" Target="http://data.worldbank.org/indicator" TargetMode="External"/><Relationship Id="rId4" Type="http://schemas.openxmlformats.org/officeDocument/2006/relationships/hyperlink" Target="http://www.cgap.org/p/site/c/template.rc/1.9.49831/" TargetMode="External"/><Relationship Id="rId9" Type="http://schemas.openxmlformats.org/officeDocument/2006/relationships/hyperlink" Target="http://www.cgap.org/p/site/c/template.rc/1.9.2583/" TargetMode="External"/><Relationship Id="rId1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cgap.org/p/site/c/template.rc/1.9.47743/" TargetMode="External"/><Relationship Id="rId1" Type="http://schemas.openxmlformats.org/officeDocument/2006/relationships/hyperlink" Target="http://www.wirelessintelligence.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www.cgap.org/p/site/c/template.rc/1.26.14381/"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safaricom.co.ke/fileadmin/M-PESA/Documents/M-PESA_Statistics-Dec2010.pdf"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cgap.org/p/site/c/template.rc/1.9.41174/"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cgap.org/gm/document-1.9.43876/Branchless_Banking_Pricing_Analysis_May_2010.pdf" TargetMode="External"/><Relationship Id="rId2" Type="http://schemas.openxmlformats.org/officeDocument/2006/relationships/hyperlink" Target="http://technology.cgap.org/2010/06/16/cgap-releases-pricing-tool-for-mobile-banking-for-the-unbanked/" TargetMode="External"/><Relationship Id="rId1" Type="http://schemas.openxmlformats.org/officeDocument/2006/relationships/hyperlink" Target="http://www.cgap.org/p/site/c/template.rc/1.26.14381/"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C1:C19"/>
  <sheetViews>
    <sheetView tabSelected="1" topLeftCell="A2" zoomScale="85" zoomScaleNormal="100" zoomScaleSheetLayoutView="90" workbookViewId="0">
      <selection activeCell="C6" sqref="C6"/>
    </sheetView>
  </sheetViews>
  <sheetFormatPr defaultRowHeight="12.75"/>
  <cols>
    <col min="1" max="1" width="0.42578125" style="6" customWidth="1"/>
    <col min="2" max="2" width="23.5703125" style="6" customWidth="1"/>
    <col min="3" max="3" width="77.140625" style="6" customWidth="1"/>
    <col min="4" max="4" width="11" style="6" customWidth="1"/>
    <col min="5" max="256" width="9.140625" style="6"/>
    <col min="257" max="257" width="0.42578125" style="6" customWidth="1"/>
    <col min="258" max="258" width="23.5703125" style="6" customWidth="1"/>
    <col min="259" max="259" width="75" style="6" customWidth="1"/>
    <col min="260" max="260" width="0.140625" style="6" customWidth="1"/>
    <col min="261" max="512" width="9.140625" style="6"/>
    <col min="513" max="513" width="0.42578125" style="6" customWidth="1"/>
    <col min="514" max="514" width="23.5703125" style="6" customWidth="1"/>
    <col min="515" max="515" width="75" style="6" customWidth="1"/>
    <col min="516" max="516" width="0.140625" style="6" customWidth="1"/>
    <col min="517" max="768" width="9.140625" style="6"/>
    <col min="769" max="769" width="0.42578125" style="6" customWidth="1"/>
    <col min="770" max="770" width="23.5703125" style="6" customWidth="1"/>
    <col min="771" max="771" width="75" style="6" customWidth="1"/>
    <col min="772" max="772" width="0.140625" style="6" customWidth="1"/>
    <col min="773" max="1024" width="9.140625" style="6"/>
    <col min="1025" max="1025" width="0.42578125" style="6" customWidth="1"/>
    <col min="1026" max="1026" width="23.5703125" style="6" customWidth="1"/>
    <col min="1027" max="1027" width="75" style="6" customWidth="1"/>
    <col min="1028" max="1028" width="0.140625" style="6" customWidth="1"/>
    <col min="1029" max="1280" width="9.140625" style="6"/>
    <col min="1281" max="1281" width="0.42578125" style="6" customWidth="1"/>
    <col min="1282" max="1282" width="23.5703125" style="6" customWidth="1"/>
    <col min="1283" max="1283" width="75" style="6" customWidth="1"/>
    <col min="1284" max="1284" width="0.140625" style="6" customWidth="1"/>
    <col min="1285" max="1536" width="9.140625" style="6"/>
    <col min="1537" max="1537" width="0.42578125" style="6" customWidth="1"/>
    <col min="1538" max="1538" width="23.5703125" style="6" customWidth="1"/>
    <col min="1539" max="1539" width="75" style="6" customWidth="1"/>
    <col min="1540" max="1540" width="0.140625" style="6" customWidth="1"/>
    <col min="1541" max="1792" width="9.140625" style="6"/>
    <col min="1793" max="1793" width="0.42578125" style="6" customWidth="1"/>
    <col min="1794" max="1794" width="23.5703125" style="6" customWidth="1"/>
    <col min="1795" max="1795" width="75" style="6" customWidth="1"/>
    <col min="1796" max="1796" width="0.140625" style="6" customWidth="1"/>
    <col min="1797" max="2048" width="9.140625" style="6"/>
    <col min="2049" max="2049" width="0.42578125" style="6" customWidth="1"/>
    <col min="2050" max="2050" width="23.5703125" style="6" customWidth="1"/>
    <col min="2051" max="2051" width="75" style="6" customWidth="1"/>
    <col min="2052" max="2052" width="0.140625" style="6" customWidth="1"/>
    <col min="2053" max="2304" width="9.140625" style="6"/>
    <col min="2305" max="2305" width="0.42578125" style="6" customWidth="1"/>
    <col min="2306" max="2306" width="23.5703125" style="6" customWidth="1"/>
    <col min="2307" max="2307" width="75" style="6" customWidth="1"/>
    <col min="2308" max="2308" width="0.140625" style="6" customWidth="1"/>
    <col min="2309" max="2560" width="9.140625" style="6"/>
    <col min="2561" max="2561" width="0.42578125" style="6" customWidth="1"/>
    <col min="2562" max="2562" width="23.5703125" style="6" customWidth="1"/>
    <col min="2563" max="2563" width="75" style="6" customWidth="1"/>
    <col min="2564" max="2564" width="0.140625" style="6" customWidth="1"/>
    <col min="2565" max="2816" width="9.140625" style="6"/>
    <col min="2817" max="2817" width="0.42578125" style="6" customWidth="1"/>
    <col min="2818" max="2818" width="23.5703125" style="6" customWidth="1"/>
    <col min="2819" max="2819" width="75" style="6" customWidth="1"/>
    <col min="2820" max="2820" width="0.140625" style="6" customWidth="1"/>
    <col min="2821" max="3072" width="9.140625" style="6"/>
    <col min="3073" max="3073" width="0.42578125" style="6" customWidth="1"/>
    <col min="3074" max="3074" width="23.5703125" style="6" customWidth="1"/>
    <col min="3075" max="3075" width="75" style="6" customWidth="1"/>
    <col min="3076" max="3076" width="0.140625" style="6" customWidth="1"/>
    <col min="3077" max="3328" width="9.140625" style="6"/>
    <col min="3329" max="3329" width="0.42578125" style="6" customWidth="1"/>
    <col min="3330" max="3330" width="23.5703125" style="6" customWidth="1"/>
    <col min="3331" max="3331" width="75" style="6" customWidth="1"/>
    <col min="3332" max="3332" width="0.140625" style="6" customWidth="1"/>
    <col min="3333" max="3584" width="9.140625" style="6"/>
    <col min="3585" max="3585" width="0.42578125" style="6" customWidth="1"/>
    <col min="3586" max="3586" width="23.5703125" style="6" customWidth="1"/>
    <col min="3587" max="3587" width="75" style="6" customWidth="1"/>
    <col min="3588" max="3588" width="0.140625" style="6" customWidth="1"/>
    <col min="3589" max="3840" width="9.140625" style="6"/>
    <col min="3841" max="3841" width="0.42578125" style="6" customWidth="1"/>
    <col min="3842" max="3842" width="23.5703125" style="6" customWidth="1"/>
    <col min="3843" max="3843" width="75" style="6" customWidth="1"/>
    <col min="3844" max="3844" width="0.140625" style="6" customWidth="1"/>
    <col min="3845" max="4096" width="9.140625" style="6"/>
    <col min="4097" max="4097" width="0.42578125" style="6" customWidth="1"/>
    <col min="4098" max="4098" width="23.5703125" style="6" customWidth="1"/>
    <col min="4099" max="4099" width="75" style="6" customWidth="1"/>
    <col min="4100" max="4100" width="0.140625" style="6" customWidth="1"/>
    <col min="4101" max="4352" width="9.140625" style="6"/>
    <col min="4353" max="4353" width="0.42578125" style="6" customWidth="1"/>
    <col min="4354" max="4354" width="23.5703125" style="6" customWidth="1"/>
    <col min="4355" max="4355" width="75" style="6" customWidth="1"/>
    <col min="4356" max="4356" width="0.140625" style="6" customWidth="1"/>
    <col min="4357" max="4608" width="9.140625" style="6"/>
    <col min="4609" max="4609" width="0.42578125" style="6" customWidth="1"/>
    <col min="4610" max="4610" width="23.5703125" style="6" customWidth="1"/>
    <col min="4611" max="4611" width="75" style="6" customWidth="1"/>
    <col min="4612" max="4612" width="0.140625" style="6" customWidth="1"/>
    <col min="4613" max="4864" width="9.140625" style="6"/>
    <col min="4865" max="4865" width="0.42578125" style="6" customWidth="1"/>
    <col min="4866" max="4866" width="23.5703125" style="6" customWidth="1"/>
    <col min="4867" max="4867" width="75" style="6" customWidth="1"/>
    <col min="4868" max="4868" width="0.140625" style="6" customWidth="1"/>
    <col min="4869" max="5120" width="9.140625" style="6"/>
    <col min="5121" max="5121" width="0.42578125" style="6" customWidth="1"/>
    <col min="5122" max="5122" width="23.5703125" style="6" customWidth="1"/>
    <col min="5123" max="5123" width="75" style="6" customWidth="1"/>
    <col min="5124" max="5124" width="0.140625" style="6" customWidth="1"/>
    <col min="5125" max="5376" width="9.140625" style="6"/>
    <col min="5377" max="5377" width="0.42578125" style="6" customWidth="1"/>
    <col min="5378" max="5378" width="23.5703125" style="6" customWidth="1"/>
    <col min="5379" max="5379" width="75" style="6" customWidth="1"/>
    <col min="5380" max="5380" width="0.140625" style="6" customWidth="1"/>
    <col min="5381" max="5632" width="9.140625" style="6"/>
    <col min="5633" max="5633" width="0.42578125" style="6" customWidth="1"/>
    <col min="5634" max="5634" width="23.5703125" style="6" customWidth="1"/>
    <col min="5635" max="5635" width="75" style="6" customWidth="1"/>
    <col min="5636" max="5636" width="0.140625" style="6" customWidth="1"/>
    <col min="5637" max="5888" width="9.140625" style="6"/>
    <col min="5889" max="5889" width="0.42578125" style="6" customWidth="1"/>
    <col min="5890" max="5890" width="23.5703125" style="6" customWidth="1"/>
    <col min="5891" max="5891" width="75" style="6" customWidth="1"/>
    <col min="5892" max="5892" width="0.140625" style="6" customWidth="1"/>
    <col min="5893" max="6144" width="9.140625" style="6"/>
    <col min="6145" max="6145" width="0.42578125" style="6" customWidth="1"/>
    <col min="6146" max="6146" width="23.5703125" style="6" customWidth="1"/>
    <col min="6147" max="6147" width="75" style="6" customWidth="1"/>
    <col min="6148" max="6148" width="0.140625" style="6" customWidth="1"/>
    <col min="6149" max="6400" width="9.140625" style="6"/>
    <col min="6401" max="6401" width="0.42578125" style="6" customWidth="1"/>
    <col min="6402" max="6402" width="23.5703125" style="6" customWidth="1"/>
    <col min="6403" max="6403" width="75" style="6" customWidth="1"/>
    <col min="6404" max="6404" width="0.140625" style="6" customWidth="1"/>
    <col min="6405" max="6656" width="9.140625" style="6"/>
    <col min="6657" max="6657" width="0.42578125" style="6" customWidth="1"/>
    <col min="6658" max="6658" width="23.5703125" style="6" customWidth="1"/>
    <col min="6659" max="6659" width="75" style="6" customWidth="1"/>
    <col min="6660" max="6660" width="0.140625" style="6" customWidth="1"/>
    <col min="6661" max="6912" width="9.140625" style="6"/>
    <col min="6913" max="6913" width="0.42578125" style="6" customWidth="1"/>
    <col min="6914" max="6914" width="23.5703125" style="6" customWidth="1"/>
    <col min="6915" max="6915" width="75" style="6" customWidth="1"/>
    <col min="6916" max="6916" width="0.140625" style="6" customWidth="1"/>
    <col min="6917" max="7168" width="9.140625" style="6"/>
    <col min="7169" max="7169" width="0.42578125" style="6" customWidth="1"/>
    <col min="7170" max="7170" width="23.5703125" style="6" customWidth="1"/>
    <col min="7171" max="7171" width="75" style="6" customWidth="1"/>
    <col min="7172" max="7172" width="0.140625" style="6" customWidth="1"/>
    <col min="7173" max="7424" width="9.140625" style="6"/>
    <col min="7425" max="7425" width="0.42578125" style="6" customWidth="1"/>
    <col min="7426" max="7426" width="23.5703125" style="6" customWidth="1"/>
    <col min="7427" max="7427" width="75" style="6" customWidth="1"/>
    <col min="7428" max="7428" width="0.140625" style="6" customWidth="1"/>
    <col min="7429" max="7680" width="9.140625" style="6"/>
    <col min="7681" max="7681" width="0.42578125" style="6" customWidth="1"/>
    <col min="7682" max="7682" width="23.5703125" style="6" customWidth="1"/>
    <col min="7683" max="7683" width="75" style="6" customWidth="1"/>
    <col min="7684" max="7684" width="0.140625" style="6" customWidth="1"/>
    <col min="7685" max="7936" width="9.140625" style="6"/>
    <col min="7937" max="7937" width="0.42578125" style="6" customWidth="1"/>
    <col min="7938" max="7938" width="23.5703125" style="6" customWidth="1"/>
    <col min="7939" max="7939" width="75" style="6" customWidth="1"/>
    <col min="7940" max="7940" width="0.140625" style="6" customWidth="1"/>
    <col min="7941" max="8192" width="9.140625" style="6"/>
    <col min="8193" max="8193" width="0.42578125" style="6" customWidth="1"/>
    <col min="8194" max="8194" width="23.5703125" style="6" customWidth="1"/>
    <col min="8195" max="8195" width="75" style="6" customWidth="1"/>
    <col min="8196" max="8196" width="0.140625" style="6" customWidth="1"/>
    <col min="8197" max="8448" width="9.140625" style="6"/>
    <col min="8449" max="8449" width="0.42578125" style="6" customWidth="1"/>
    <col min="8450" max="8450" width="23.5703125" style="6" customWidth="1"/>
    <col min="8451" max="8451" width="75" style="6" customWidth="1"/>
    <col min="8452" max="8452" width="0.140625" style="6" customWidth="1"/>
    <col min="8453" max="8704" width="9.140625" style="6"/>
    <col min="8705" max="8705" width="0.42578125" style="6" customWidth="1"/>
    <col min="8706" max="8706" width="23.5703125" style="6" customWidth="1"/>
    <col min="8707" max="8707" width="75" style="6" customWidth="1"/>
    <col min="8708" max="8708" width="0.140625" style="6" customWidth="1"/>
    <col min="8709" max="8960" width="9.140625" style="6"/>
    <col min="8961" max="8961" width="0.42578125" style="6" customWidth="1"/>
    <col min="8962" max="8962" width="23.5703125" style="6" customWidth="1"/>
    <col min="8963" max="8963" width="75" style="6" customWidth="1"/>
    <col min="8964" max="8964" width="0.140625" style="6" customWidth="1"/>
    <col min="8965" max="9216" width="9.140625" style="6"/>
    <col min="9217" max="9217" width="0.42578125" style="6" customWidth="1"/>
    <col min="9218" max="9218" width="23.5703125" style="6" customWidth="1"/>
    <col min="9219" max="9219" width="75" style="6" customWidth="1"/>
    <col min="9220" max="9220" width="0.140625" style="6" customWidth="1"/>
    <col min="9221" max="9472" width="9.140625" style="6"/>
    <col min="9473" max="9473" width="0.42578125" style="6" customWidth="1"/>
    <col min="9474" max="9474" width="23.5703125" style="6" customWidth="1"/>
    <col min="9475" max="9475" width="75" style="6" customWidth="1"/>
    <col min="9476" max="9476" width="0.140625" style="6" customWidth="1"/>
    <col min="9477" max="9728" width="9.140625" style="6"/>
    <col min="9729" max="9729" width="0.42578125" style="6" customWidth="1"/>
    <col min="9730" max="9730" width="23.5703125" style="6" customWidth="1"/>
    <col min="9731" max="9731" width="75" style="6" customWidth="1"/>
    <col min="9732" max="9732" width="0.140625" style="6" customWidth="1"/>
    <col min="9733" max="9984" width="9.140625" style="6"/>
    <col min="9985" max="9985" width="0.42578125" style="6" customWidth="1"/>
    <col min="9986" max="9986" width="23.5703125" style="6" customWidth="1"/>
    <col min="9987" max="9987" width="75" style="6" customWidth="1"/>
    <col min="9988" max="9988" width="0.140625" style="6" customWidth="1"/>
    <col min="9989" max="10240" width="9.140625" style="6"/>
    <col min="10241" max="10241" width="0.42578125" style="6" customWidth="1"/>
    <col min="10242" max="10242" width="23.5703125" style="6" customWidth="1"/>
    <col min="10243" max="10243" width="75" style="6" customWidth="1"/>
    <col min="10244" max="10244" width="0.140625" style="6" customWidth="1"/>
    <col min="10245" max="10496" width="9.140625" style="6"/>
    <col min="10497" max="10497" width="0.42578125" style="6" customWidth="1"/>
    <col min="10498" max="10498" width="23.5703125" style="6" customWidth="1"/>
    <col min="10499" max="10499" width="75" style="6" customWidth="1"/>
    <col min="10500" max="10500" width="0.140625" style="6" customWidth="1"/>
    <col min="10501" max="10752" width="9.140625" style="6"/>
    <col min="10753" max="10753" width="0.42578125" style="6" customWidth="1"/>
    <col min="10754" max="10754" width="23.5703125" style="6" customWidth="1"/>
    <col min="10755" max="10755" width="75" style="6" customWidth="1"/>
    <col min="10756" max="10756" width="0.140625" style="6" customWidth="1"/>
    <col min="10757" max="11008" width="9.140625" style="6"/>
    <col min="11009" max="11009" width="0.42578125" style="6" customWidth="1"/>
    <col min="11010" max="11010" width="23.5703125" style="6" customWidth="1"/>
    <col min="11011" max="11011" width="75" style="6" customWidth="1"/>
    <col min="11012" max="11012" width="0.140625" style="6" customWidth="1"/>
    <col min="11013" max="11264" width="9.140625" style="6"/>
    <col min="11265" max="11265" width="0.42578125" style="6" customWidth="1"/>
    <col min="11266" max="11266" width="23.5703125" style="6" customWidth="1"/>
    <col min="11267" max="11267" width="75" style="6" customWidth="1"/>
    <col min="11268" max="11268" width="0.140625" style="6" customWidth="1"/>
    <col min="11269" max="11520" width="9.140625" style="6"/>
    <col min="11521" max="11521" width="0.42578125" style="6" customWidth="1"/>
    <col min="11522" max="11522" width="23.5703125" style="6" customWidth="1"/>
    <col min="11523" max="11523" width="75" style="6" customWidth="1"/>
    <col min="11524" max="11524" width="0.140625" style="6" customWidth="1"/>
    <col min="11525" max="11776" width="9.140625" style="6"/>
    <col min="11777" max="11777" width="0.42578125" style="6" customWidth="1"/>
    <col min="11778" max="11778" width="23.5703125" style="6" customWidth="1"/>
    <col min="11779" max="11779" width="75" style="6" customWidth="1"/>
    <col min="11780" max="11780" width="0.140625" style="6" customWidth="1"/>
    <col min="11781" max="12032" width="9.140625" style="6"/>
    <col min="12033" max="12033" width="0.42578125" style="6" customWidth="1"/>
    <col min="12034" max="12034" width="23.5703125" style="6" customWidth="1"/>
    <col min="12035" max="12035" width="75" style="6" customWidth="1"/>
    <col min="12036" max="12036" width="0.140625" style="6" customWidth="1"/>
    <col min="12037" max="12288" width="9.140625" style="6"/>
    <col min="12289" max="12289" width="0.42578125" style="6" customWidth="1"/>
    <col min="12290" max="12290" width="23.5703125" style="6" customWidth="1"/>
    <col min="12291" max="12291" width="75" style="6" customWidth="1"/>
    <col min="12292" max="12292" width="0.140625" style="6" customWidth="1"/>
    <col min="12293" max="12544" width="9.140625" style="6"/>
    <col min="12545" max="12545" width="0.42578125" style="6" customWidth="1"/>
    <col min="12546" max="12546" width="23.5703125" style="6" customWidth="1"/>
    <col min="12547" max="12547" width="75" style="6" customWidth="1"/>
    <col min="12548" max="12548" width="0.140625" style="6" customWidth="1"/>
    <col min="12549" max="12800" width="9.140625" style="6"/>
    <col min="12801" max="12801" width="0.42578125" style="6" customWidth="1"/>
    <col min="12802" max="12802" width="23.5703125" style="6" customWidth="1"/>
    <col min="12803" max="12803" width="75" style="6" customWidth="1"/>
    <col min="12804" max="12804" width="0.140625" style="6" customWidth="1"/>
    <col min="12805" max="13056" width="9.140625" style="6"/>
    <col min="13057" max="13057" width="0.42578125" style="6" customWidth="1"/>
    <col min="13058" max="13058" width="23.5703125" style="6" customWidth="1"/>
    <col min="13059" max="13059" width="75" style="6" customWidth="1"/>
    <col min="13060" max="13060" width="0.140625" style="6" customWidth="1"/>
    <col min="13061" max="13312" width="9.140625" style="6"/>
    <col min="13313" max="13313" width="0.42578125" style="6" customWidth="1"/>
    <col min="13314" max="13314" width="23.5703125" style="6" customWidth="1"/>
    <col min="13315" max="13315" width="75" style="6" customWidth="1"/>
    <col min="13316" max="13316" width="0.140625" style="6" customWidth="1"/>
    <col min="13317" max="13568" width="9.140625" style="6"/>
    <col min="13569" max="13569" width="0.42578125" style="6" customWidth="1"/>
    <col min="13570" max="13570" width="23.5703125" style="6" customWidth="1"/>
    <col min="13571" max="13571" width="75" style="6" customWidth="1"/>
    <col min="13572" max="13572" width="0.140625" style="6" customWidth="1"/>
    <col min="13573" max="13824" width="9.140625" style="6"/>
    <col min="13825" max="13825" width="0.42578125" style="6" customWidth="1"/>
    <col min="13826" max="13826" width="23.5703125" style="6" customWidth="1"/>
    <col min="13827" max="13827" width="75" style="6" customWidth="1"/>
    <col min="13828" max="13828" width="0.140625" style="6" customWidth="1"/>
    <col min="13829" max="14080" width="9.140625" style="6"/>
    <col min="14081" max="14081" width="0.42578125" style="6" customWidth="1"/>
    <col min="14082" max="14082" width="23.5703125" style="6" customWidth="1"/>
    <col min="14083" max="14083" width="75" style="6" customWidth="1"/>
    <col min="14084" max="14084" width="0.140625" style="6" customWidth="1"/>
    <col min="14085" max="14336" width="9.140625" style="6"/>
    <col min="14337" max="14337" width="0.42578125" style="6" customWidth="1"/>
    <col min="14338" max="14338" width="23.5703125" style="6" customWidth="1"/>
    <col min="14339" max="14339" width="75" style="6" customWidth="1"/>
    <col min="14340" max="14340" width="0.140625" style="6" customWidth="1"/>
    <col min="14341" max="14592" width="9.140625" style="6"/>
    <col min="14593" max="14593" width="0.42578125" style="6" customWidth="1"/>
    <col min="14594" max="14594" width="23.5703125" style="6" customWidth="1"/>
    <col min="14595" max="14595" width="75" style="6" customWidth="1"/>
    <col min="14596" max="14596" width="0.140625" style="6" customWidth="1"/>
    <col min="14597" max="14848" width="9.140625" style="6"/>
    <col min="14849" max="14849" width="0.42578125" style="6" customWidth="1"/>
    <col min="14850" max="14850" width="23.5703125" style="6" customWidth="1"/>
    <col min="14851" max="14851" width="75" style="6" customWidth="1"/>
    <col min="14852" max="14852" width="0.140625" style="6" customWidth="1"/>
    <col min="14853" max="15104" width="9.140625" style="6"/>
    <col min="15105" max="15105" width="0.42578125" style="6" customWidth="1"/>
    <col min="15106" max="15106" width="23.5703125" style="6" customWidth="1"/>
    <col min="15107" max="15107" width="75" style="6" customWidth="1"/>
    <col min="15108" max="15108" width="0.140625" style="6" customWidth="1"/>
    <col min="15109" max="15360" width="9.140625" style="6"/>
    <col min="15361" max="15361" width="0.42578125" style="6" customWidth="1"/>
    <col min="15362" max="15362" width="23.5703125" style="6" customWidth="1"/>
    <col min="15363" max="15363" width="75" style="6" customWidth="1"/>
    <col min="15364" max="15364" width="0.140625" style="6" customWidth="1"/>
    <col min="15365" max="15616" width="9.140625" style="6"/>
    <col min="15617" max="15617" width="0.42578125" style="6" customWidth="1"/>
    <col min="15618" max="15618" width="23.5703125" style="6" customWidth="1"/>
    <col min="15619" max="15619" width="75" style="6" customWidth="1"/>
    <col min="15620" max="15620" width="0.140625" style="6" customWidth="1"/>
    <col min="15621" max="15872" width="9.140625" style="6"/>
    <col min="15873" max="15873" width="0.42578125" style="6" customWidth="1"/>
    <col min="15874" max="15874" width="23.5703125" style="6" customWidth="1"/>
    <col min="15875" max="15875" width="75" style="6" customWidth="1"/>
    <col min="15876" max="15876" width="0.140625" style="6" customWidth="1"/>
    <col min="15877" max="16128" width="9.140625" style="6"/>
    <col min="16129" max="16129" width="0.42578125" style="6" customWidth="1"/>
    <col min="16130" max="16130" width="23.5703125" style="6" customWidth="1"/>
    <col min="16131" max="16131" width="75" style="6" customWidth="1"/>
    <col min="16132" max="16132" width="0.140625" style="6" customWidth="1"/>
    <col min="16133" max="16384" width="9.140625" style="6"/>
  </cols>
  <sheetData>
    <row r="1" spans="3:3" ht="12.75" hidden="1" customHeight="1"/>
    <row r="2" spans="3:3" ht="126" customHeight="1">
      <c r="C2" s="7" t="s">
        <v>180</v>
      </c>
    </row>
    <row r="4" spans="3:3" ht="39.950000000000003" customHeight="1">
      <c r="C4" s="8" t="s">
        <v>172</v>
      </c>
    </row>
    <row r="5" spans="3:3" ht="20.25">
      <c r="C5" s="9" t="s">
        <v>184</v>
      </c>
    </row>
    <row r="6" spans="3:3" ht="42.75" customHeight="1">
      <c r="C6" s="10" t="s">
        <v>566</v>
      </c>
    </row>
    <row r="7" spans="3:3" ht="30" customHeight="1"/>
    <row r="8" spans="3:3" ht="5.0999999999999996" customHeight="1"/>
    <row r="9" spans="3:3" ht="3" customHeight="1"/>
    <row r="10" spans="3:3">
      <c r="C10" s="238" t="s">
        <v>214</v>
      </c>
    </row>
    <row r="11" spans="3:3">
      <c r="C11" s="238"/>
    </row>
    <row r="12" spans="3:3">
      <c r="C12" s="238"/>
    </row>
    <row r="13" spans="3:3">
      <c r="C13" s="238"/>
    </row>
    <row r="14" spans="3:3">
      <c r="C14" s="239"/>
    </row>
    <row r="15" spans="3:3">
      <c r="C15" s="239"/>
    </row>
    <row r="16" spans="3:3">
      <c r="C16" s="238" t="s">
        <v>215</v>
      </c>
    </row>
    <row r="17" spans="3:3">
      <c r="C17" s="238"/>
    </row>
    <row r="18" spans="3:3">
      <c r="C18" s="238"/>
    </row>
    <row r="19" spans="3:3">
      <c r="C19" s="238"/>
    </row>
  </sheetData>
  <mergeCells count="2">
    <mergeCell ref="C10:C15"/>
    <mergeCell ref="C16:C19"/>
  </mergeCells>
  <hyperlinks>
    <hyperlink ref="C5" r:id="rId1" display="www.cgap.org"/>
  </hyperlinks>
  <pageMargins left="0.74803149606299213" right="0.74803149606299213" top="0.98425196850393704" bottom="0.98425196850393704" header="0.51181102362204722" footer="0.51181102362204722"/>
  <pageSetup paperSize="9"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dimension ref="A1:O26"/>
  <sheetViews>
    <sheetView workbookViewId="0">
      <selection activeCell="H39" sqref="H39"/>
    </sheetView>
  </sheetViews>
  <sheetFormatPr defaultRowHeight="12.75"/>
  <cols>
    <col min="1" max="1" width="30.42578125" style="14" customWidth="1"/>
    <col min="2" max="2" width="14.7109375" style="14" customWidth="1"/>
    <col min="3" max="3" width="15.85546875" style="14" customWidth="1"/>
    <col min="4" max="4" width="12.28515625" style="14" customWidth="1"/>
    <col min="5" max="5" width="11.7109375" style="14" customWidth="1"/>
    <col min="6" max="6" width="12" style="14" customWidth="1"/>
    <col min="7" max="12" width="9.140625" style="14"/>
    <col min="13" max="13" width="37.140625" style="14" customWidth="1"/>
    <col min="14" max="14" width="11.140625" style="14" customWidth="1"/>
    <col min="15" max="16384" width="9.140625" style="14"/>
  </cols>
  <sheetData>
    <row r="1" spans="1:15" s="184" customFormat="1" ht="33" customHeight="1">
      <c r="A1" s="272" t="s">
        <v>531</v>
      </c>
      <c r="B1" s="322"/>
      <c r="C1" s="322"/>
      <c r="D1" s="323" t="s">
        <v>533</v>
      </c>
      <c r="E1" s="278"/>
      <c r="F1" s="273"/>
      <c r="G1" s="273"/>
      <c r="H1" s="273"/>
      <c r="J1" s="320" t="s">
        <v>572</v>
      </c>
      <c r="K1" s="321"/>
      <c r="L1" s="321"/>
      <c r="O1" s="184" t="s">
        <v>172</v>
      </c>
    </row>
    <row r="3" spans="1:15">
      <c r="A3" s="267" t="s">
        <v>573</v>
      </c>
      <c r="B3" s="242"/>
      <c r="C3" s="242"/>
      <c r="D3" s="242"/>
      <c r="E3" s="242"/>
      <c r="F3" s="242"/>
      <c r="G3" s="242"/>
      <c r="H3" s="242"/>
    </row>
    <row r="4" spans="1:15">
      <c r="A4" s="242"/>
      <c r="B4" s="242"/>
      <c r="C4" s="242"/>
      <c r="D4" s="242"/>
      <c r="E4" s="242"/>
      <c r="F4" s="242"/>
      <c r="G4" s="242"/>
      <c r="H4" s="242"/>
    </row>
    <row r="5" spans="1:15">
      <c r="A5" s="242"/>
      <c r="B5" s="242"/>
      <c r="C5" s="242"/>
      <c r="D5" s="242"/>
      <c r="E5" s="242"/>
      <c r="F5" s="242"/>
      <c r="G5" s="242"/>
      <c r="H5" s="242"/>
    </row>
    <row r="6" spans="1:15">
      <c r="A6" s="242"/>
      <c r="B6" s="242"/>
      <c r="C6" s="242"/>
      <c r="D6" s="242"/>
      <c r="E6" s="242"/>
      <c r="F6" s="242"/>
      <c r="G6" s="242"/>
      <c r="H6" s="242"/>
    </row>
    <row r="7" spans="1:15">
      <c r="A7" s="242"/>
      <c r="B7" s="242"/>
      <c r="C7" s="242"/>
      <c r="D7" s="242"/>
      <c r="E7" s="242"/>
      <c r="F7" s="242"/>
      <c r="G7" s="242"/>
      <c r="H7" s="242"/>
    </row>
    <row r="8" spans="1:15">
      <c r="A8" s="242"/>
      <c r="B8" s="242"/>
      <c r="C8" s="242"/>
      <c r="D8" s="242"/>
      <c r="E8" s="242"/>
      <c r="F8" s="242"/>
      <c r="G8" s="242"/>
      <c r="H8" s="242"/>
    </row>
    <row r="10" spans="1:15" ht="13.5" thickBot="1"/>
    <row r="11" spans="1:15" ht="38.25">
      <c r="A11" s="193" t="s">
        <v>521</v>
      </c>
      <c r="B11" s="194" t="s">
        <v>522</v>
      </c>
      <c r="C11" s="194" t="s">
        <v>523</v>
      </c>
      <c r="D11" s="194" t="s">
        <v>524</v>
      </c>
      <c r="E11" s="195" t="s">
        <v>530</v>
      </c>
    </row>
    <row r="12" spans="1:15" ht="25.5">
      <c r="A12" s="188" t="s">
        <v>525</v>
      </c>
      <c r="B12" s="187">
        <v>63</v>
      </c>
      <c r="C12" s="187">
        <v>0.09</v>
      </c>
      <c r="D12" s="187">
        <v>5.28</v>
      </c>
      <c r="E12" s="189">
        <v>0.39</v>
      </c>
    </row>
    <row r="13" spans="1:15">
      <c r="A13" s="188" t="s">
        <v>526</v>
      </c>
      <c r="B13" s="187">
        <v>200</v>
      </c>
      <c r="C13" s="187">
        <v>0.97</v>
      </c>
      <c r="D13" s="187">
        <v>72.400000000000006</v>
      </c>
      <c r="E13" s="189">
        <v>121.6</v>
      </c>
    </row>
    <row r="14" spans="1:15">
      <c r="A14" s="188" t="s">
        <v>527</v>
      </c>
      <c r="B14" s="187">
        <v>19</v>
      </c>
      <c r="C14" s="187">
        <v>0.21</v>
      </c>
      <c r="D14" s="187">
        <v>0</v>
      </c>
      <c r="E14" s="189">
        <v>3.99</v>
      </c>
    </row>
    <row r="15" spans="1:15">
      <c r="A15" s="188" t="s">
        <v>528</v>
      </c>
      <c r="B15" s="187">
        <v>28</v>
      </c>
      <c r="C15" s="187">
        <v>0.06</v>
      </c>
      <c r="D15" s="187">
        <v>0.99</v>
      </c>
      <c r="E15" s="189">
        <v>0.69</v>
      </c>
    </row>
    <row r="16" spans="1:15" ht="13.5" thickBot="1">
      <c r="A16" s="190" t="s">
        <v>529</v>
      </c>
      <c r="B16" s="191">
        <v>61</v>
      </c>
      <c r="C16" s="191">
        <v>0.12</v>
      </c>
      <c r="D16" s="191">
        <v>3.46</v>
      </c>
      <c r="E16" s="192">
        <v>3.86</v>
      </c>
    </row>
    <row r="20" spans="1:8">
      <c r="A20" s="186" t="s">
        <v>541</v>
      </c>
    </row>
    <row r="21" spans="1:8" ht="12.75" customHeight="1">
      <c r="A21" s="196" t="s">
        <v>534</v>
      </c>
      <c r="B21" s="324" t="s">
        <v>571</v>
      </c>
      <c r="C21" s="242"/>
      <c r="D21" s="242"/>
      <c r="E21" s="242"/>
      <c r="F21" s="242"/>
      <c r="G21" s="242"/>
    </row>
    <row r="22" spans="1:8" ht="12.75" customHeight="1">
      <c r="A22" s="196" t="s">
        <v>567</v>
      </c>
      <c r="B22" s="324" t="s">
        <v>570</v>
      </c>
      <c r="C22" s="242"/>
      <c r="D22" s="242"/>
      <c r="E22" s="242"/>
      <c r="F22" s="242"/>
      <c r="G22" s="242"/>
    </row>
    <row r="23" spans="1:8" ht="12.75" customHeight="1">
      <c r="A23" s="196" t="s">
        <v>535</v>
      </c>
      <c r="B23" s="324" t="s">
        <v>539</v>
      </c>
      <c r="C23" s="242"/>
      <c r="D23" s="242"/>
      <c r="E23" s="242"/>
      <c r="F23" s="242"/>
      <c r="G23" s="242"/>
      <c r="H23" s="242"/>
    </row>
    <row r="24" spans="1:8" ht="12.75" customHeight="1">
      <c r="A24" s="196" t="s">
        <v>536</v>
      </c>
      <c r="B24" s="324" t="s">
        <v>540</v>
      </c>
      <c r="C24" s="242"/>
      <c r="D24" s="242"/>
      <c r="E24" s="242"/>
      <c r="F24" s="242"/>
      <c r="G24" s="242"/>
      <c r="H24" s="242"/>
    </row>
    <row r="25" spans="1:8" ht="12.75" customHeight="1">
      <c r="A25" s="196" t="s">
        <v>537</v>
      </c>
      <c r="B25" s="324" t="s">
        <v>538</v>
      </c>
      <c r="C25" s="242"/>
      <c r="D25" s="242"/>
      <c r="E25" s="242"/>
      <c r="F25" s="242"/>
      <c r="G25" s="242"/>
      <c r="H25" s="242"/>
    </row>
    <row r="26" spans="1:8" ht="12.75" customHeight="1">
      <c r="A26" s="15" t="s">
        <v>568</v>
      </c>
      <c r="B26" s="324" t="s">
        <v>569</v>
      </c>
      <c r="C26" s="242"/>
      <c r="D26" s="242"/>
      <c r="E26" s="242"/>
    </row>
  </sheetData>
  <mergeCells count="10">
    <mergeCell ref="J1:L1"/>
    <mergeCell ref="A1:C1"/>
    <mergeCell ref="A3:H8"/>
    <mergeCell ref="D1:H1"/>
    <mergeCell ref="B26:E26"/>
    <mergeCell ref="B24:H24"/>
    <mergeCell ref="B21:G21"/>
    <mergeCell ref="B22:G22"/>
    <mergeCell ref="B23:H23"/>
    <mergeCell ref="B25:H25"/>
  </mergeCells>
  <hyperlinks>
    <hyperlink ref="J1" r:id="rId1"/>
    <hyperlink ref="B25" r:id="rId2"/>
    <hyperlink ref="B23" r:id="rId3"/>
    <hyperlink ref="B24" r:id="rId4"/>
    <hyperlink ref="B21" r:id="rId5"/>
  </hyperlinks>
  <pageMargins left="0.7" right="0.7" top="0.75" bottom="0.75" header="0.3" footer="0.3"/>
  <pageSetup orientation="portrait" r:id="rId6"/>
  <legacyDrawing r:id="rId7"/>
</worksheet>
</file>

<file path=xl/worksheets/sheet11.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D28"/>
  <sheetViews>
    <sheetView workbookViewId="0">
      <selection activeCell="B11" sqref="B11"/>
    </sheetView>
  </sheetViews>
  <sheetFormatPr defaultRowHeight="12.75"/>
  <cols>
    <col min="1" max="1" width="6.7109375" style="1" customWidth="1"/>
    <col min="2" max="2" width="50.5703125" style="1" customWidth="1"/>
    <col min="3" max="3" width="103.5703125" style="1" customWidth="1"/>
    <col min="4" max="16384" width="9.140625" style="1"/>
  </cols>
  <sheetData>
    <row r="1" spans="1:4" ht="22.5">
      <c r="A1" s="240" t="s">
        <v>216</v>
      </c>
      <c r="B1" s="240"/>
    </row>
    <row r="2" spans="1:4" ht="9" customHeight="1">
      <c r="A2" s="4"/>
      <c r="B2" s="4"/>
    </row>
    <row r="3" spans="1:4">
      <c r="A3" s="5"/>
      <c r="B3" s="2" t="s">
        <v>603</v>
      </c>
      <c r="C3" s="2" t="s">
        <v>575</v>
      </c>
    </row>
    <row r="4" spans="1:4">
      <c r="A4" s="5"/>
      <c r="B4" s="2" t="s">
        <v>604</v>
      </c>
      <c r="C4" s="2" t="s">
        <v>605</v>
      </c>
    </row>
    <row r="5" spans="1:4">
      <c r="A5" s="5" t="s">
        <v>172</v>
      </c>
      <c r="B5" s="2" t="s">
        <v>606</v>
      </c>
      <c r="C5" s="241" t="s">
        <v>597</v>
      </c>
      <c r="D5" s="243"/>
    </row>
    <row r="6" spans="1:4" ht="13.5" customHeight="1">
      <c r="A6" s="5"/>
      <c r="B6" s="2" t="s">
        <v>543</v>
      </c>
      <c r="C6" s="2" t="s">
        <v>217</v>
      </c>
    </row>
    <row r="7" spans="1:4" ht="14.25" customHeight="1">
      <c r="A7" s="5" t="s">
        <v>172</v>
      </c>
      <c r="B7" s="2" t="s">
        <v>544</v>
      </c>
      <c r="C7" s="2" t="s">
        <v>545</v>
      </c>
    </row>
    <row r="8" spans="1:4">
      <c r="A8" s="5" t="s">
        <v>172</v>
      </c>
      <c r="B8" s="2" t="s">
        <v>551</v>
      </c>
      <c r="C8" s="2" t="s">
        <v>219</v>
      </c>
    </row>
    <row r="9" spans="1:4">
      <c r="A9" s="5" t="s">
        <v>172</v>
      </c>
      <c r="B9" s="2" t="s">
        <v>607</v>
      </c>
      <c r="C9" s="2" t="s">
        <v>598</v>
      </c>
    </row>
    <row r="10" spans="1:4" ht="12.75" customHeight="1">
      <c r="A10" s="5" t="s">
        <v>172</v>
      </c>
      <c r="B10" s="2" t="s">
        <v>608</v>
      </c>
      <c r="C10" s="2" t="s">
        <v>218</v>
      </c>
    </row>
    <row r="11" spans="1:4">
      <c r="A11" s="5"/>
    </row>
    <row r="12" spans="1:4">
      <c r="A12" s="5"/>
      <c r="B12" s="2"/>
      <c r="C12" s="2"/>
    </row>
    <row r="13" spans="1:4" ht="22.5">
      <c r="A13" s="240" t="s">
        <v>335</v>
      </c>
      <c r="B13" s="240"/>
    </row>
    <row r="14" spans="1:4" ht="13.5" customHeight="1"/>
    <row r="15" spans="1:4" ht="13.5" customHeight="1">
      <c r="A15" s="2" t="s">
        <v>172</v>
      </c>
      <c r="B15" s="2" t="s">
        <v>220</v>
      </c>
      <c r="C15" s="3" t="s">
        <v>200</v>
      </c>
    </row>
    <row r="16" spans="1:4">
      <c r="A16" s="2" t="s">
        <v>172</v>
      </c>
      <c r="B16" s="2" t="s">
        <v>221</v>
      </c>
      <c r="C16" s="3" t="s">
        <v>198</v>
      </c>
    </row>
    <row r="17" spans="1:3">
      <c r="A17" s="2"/>
      <c r="B17" s="2" t="s">
        <v>547</v>
      </c>
      <c r="C17" s="3" t="s">
        <v>548</v>
      </c>
    </row>
    <row r="18" spans="1:3">
      <c r="A18" s="2"/>
      <c r="B18" s="2" t="s">
        <v>446</v>
      </c>
      <c r="C18" s="3" t="s">
        <v>546</v>
      </c>
    </row>
    <row r="19" spans="1:3">
      <c r="A19" s="2" t="s">
        <v>172</v>
      </c>
      <c r="B19" s="2" t="s">
        <v>195</v>
      </c>
      <c r="C19" s="3" t="s">
        <v>196</v>
      </c>
    </row>
    <row r="20" spans="1:3">
      <c r="A20" s="2" t="s">
        <v>172</v>
      </c>
      <c r="B20" s="2" t="s">
        <v>199</v>
      </c>
      <c r="C20" s="3" t="s">
        <v>197</v>
      </c>
    </row>
    <row r="21" spans="1:3">
      <c r="A21" s="5"/>
      <c r="B21" s="2"/>
      <c r="C21" s="2"/>
    </row>
    <row r="23" spans="1:3" ht="22.5">
      <c r="A23" s="240" t="s">
        <v>222</v>
      </c>
      <c r="B23" s="240"/>
    </row>
    <row r="24" spans="1:3" ht="12.75" customHeight="1">
      <c r="C24" s="223"/>
    </row>
    <row r="25" spans="1:3" ht="12.75" customHeight="1">
      <c r="B25" s="241" t="s">
        <v>600</v>
      </c>
      <c r="C25" s="242"/>
    </row>
    <row r="26" spans="1:3">
      <c r="B26" s="241" t="s">
        <v>599</v>
      </c>
      <c r="C26" s="242"/>
    </row>
    <row r="27" spans="1:3" ht="12.75" customHeight="1">
      <c r="B27" s="241" t="s">
        <v>601</v>
      </c>
      <c r="C27" s="242"/>
    </row>
    <row r="28" spans="1:3">
      <c r="B28" s="241" t="s">
        <v>602</v>
      </c>
      <c r="C28" s="242"/>
    </row>
  </sheetData>
  <mergeCells count="8">
    <mergeCell ref="A1:B1"/>
    <mergeCell ref="A23:B23"/>
    <mergeCell ref="B27:C27"/>
    <mergeCell ref="B26:C26"/>
    <mergeCell ref="B28:C28"/>
    <mergeCell ref="A13:B13"/>
    <mergeCell ref="C5:D5"/>
    <mergeCell ref="B25:C25"/>
  </mergeCells>
  <hyperlinks>
    <hyperlink ref="C16" r:id="rId1"/>
    <hyperlink ref="C19" r:id="rId2"/>
    <hyperlink ref="C20" r:id="rId3" display="http://data.worldbank.org/indicator"/>
    <hyperlink ref="C15" r:id="rId4"/>
    <hyperlink ref="C18" r:id="rId5"/>
    <hyperlink ref="C17" r:id="rId6"/>
  </hyperlinks>
  <pageMargins left="0.7" right="0.7" top="0.75" bottom="0.75" header="0.3" footer="0.3"/>
  <pageSetup orientation="portrait" r:id="rId7"/>
</worksheet>
</file>

<file path=xl/worksheets/sheet3.xml><?xml version="1.0" encoding="utf-8"?>
<worksheet xmlns="http://schemas.openxmlformats.org/spreadsheetml/2006/main" xmlns:r="http://schemas.openxmlformats.org/officeDocument/2006/relationships">
  <sheetPr>
    <pageSetUpPr fitToPage="1"/>
  </sheetPr>
  <dimension ref="A1:F236"/>
  <sheetViews>
    <sheetView topLeftCell="A156" zoomScaleNormal="100" workbookViewId="0">
      <selection activeCell="E203" sqref="E203"/>
    </sheetView>
  </sheetViews>
  <sheetFormatPr defaultRowHeight="12.75"/>
  <cols>
    <col min="1" max="1" width="2.140625" style="12" customWidth="1"/>
    <col min="2" max="2" width="7.140625" style="12" customWidth="1"/>
    <col min="3" max="3" width="2.42578125" style="12" customWidth="1"/>
    <col min="4" max="4" width="34.7109375" style="12" customWidth="1"/>
    <col min="5" max="5" width="34.42578125" style="12" customWidth="1"/>
    <col min="6" max="6" width="68.42578125" style="12" customWidth="1"/>
    <col min="7" max="16384" width="9.140625" style="12"/>
  </cols>
  <sheetData>
    <row r="1" spans="1:6" ht="25.5" customHeight="1">
      <c r="A1" s="1"/>
      <c r="B1" s="1"/>
      <c r="C1" s="1"/>
      <c r="D1" s="251" t="s">
        <v>574</v>
      </c>
      <c r="E1" s="251"/>
      <c r="F1" s="251"/>
    </row>
    <row r="4" spans="1:6" ht="13.5" thickBot="1"/>
    <row r="5" spans="1:6" ht="34.5" customHeight="1">
      <c r="B5" s="197">
        <v>1</v>
      </c>
      <c r="F5" s="244" t="s">
        <v>583</v>
      </c>
    </row>
    <row r="6" spans="1:6" ht="7.5" customHeight="1">
      <c r="F6" s="246"/>
    </row>
    <row r="7" spans="1:6" ht="14.25" customHeight="1" thickBot="1">
      <c r="F7" s="249"/>
    </row>
    <row r="9" spans="1:6" ht="30" customHeight="1">
      <c r="F9" s="13" t="s">
        <v>609</v>
      </c>
    </row>
    <row r="10" spans="1:6">
      <c r="F10" s="222" t="s">
        <v>565</v>
      </c>
    </row>
    <row r="11" spans="1:6">
      <c r="F11" s="222" t="s">
        <v>333</v>
      </c>
    </row>
    <row r="23" spans="2:6">
      <c r="F23" s="198"/>
    </row>
    <row r="24" spans="2:6" ht="13.5" thickBot="1"/>
    <row r="25" spans="2:6" ht="34.5" customHeight="1">
      <c r="B25" s="197">
        <v>2</v>
      </c>
      <c r="F25" s="244" t="s">
        <v>584</v>
      </c>
    </row>
    <row r="26" spans="2:6">
      <c r="F26" s="245"/>
    </row>
    <row r="27" spans="2:6" ht="12.75" customHeight="1">
      <c r="F27" s="245"/>
    </row>
    <row r="28" spans="2:6" ht="13.5" customHeight="1">
      <c r="F28" s="246"/>
    </row>
    <row r="29" spans="2:6" ht="9" customHeight="1">
      <c r="F29" s="246"/>
    </row>
    <row r="30" spans="2:6" ht="13.5" thickBot="1">
      <c r="F30" s="247"/>
    </row>
    <row r="32" spans="2:6" ht="25.5">
      <c r="F32" s="13" t="s">
        <v>610</v>
      </c>
    </row>
    <row r="33" spans="2:6">
      <c r="F33" s="222" t="s">
        <v>565</v>
      </c>
    </row>
    <row r="34" spans="2:6">
      <c r="F34" s="203" t="s">
        <v>334</v>
      </c>
    </row>
    <row r="43" spans="2:6" ht="13.5" thickBot="1"/>
    <row r="44" spans="2:6" ht="35.25" customHeight="1">
      <c r="B44" s="197">
        <v>3</v>
      </c>
      <c r="F44" s="244" t="s">
        <v>615</v>
      </c>
    </row>
    <row r="45" spans="2:6">
      <c r="F45" s="246"/>
    </row>
    <row r="46" spans="2:6">
      <c r="F46" s="246"/>
    </row>
    <row r="47" spans="2:6">
      <c r="F47" s="246"/>
    </row>
    <row r="48" spans="2:6">
      <c r="F48" s="248"/>
    </row>
    <row r="49" spans="2:6">
      <c r="F49" s="248"/>
    </row>
    <row r="50" spans="2:6">
      <c r="F50" s="248"/>
    </row>
    <row r="51" spans="2:6">
      <c r="F51" s="248"/>
    </row>
    <row r="52" spans="2:6">
      <c r="F52" s="248"/>
    </row>
    <row r="53" spans="2:6" ht="13.5" thickBot="1">
      <c r="F53" s="247"/>
    </row>
    <row r="62" spans="2:6" ht="13.5" thickBot="1"/>
    <row r="63" spans="2:6" ht="34.5" customHeight="1">
      <c r="B63" s="197">
        <v>4</v>
      </c>
      <c r="F63" s="244" t="s">
        <v>585</v>
      </c>
    </row>
    <row r="64" spans="2:6">
      <c r="F64" s="248"/>
    </row>
    <row r="65" spans="6:6" ht="13.5" thickBot="1">
      <c r="F65" s="247"/>
    </row>
    <row r="67" spans="6:6">
      <c r="F67" s="13" t="s">
        <v>558</v>
      </c>
    </row>
    <row r="68" spans="6:6">
      <c r="F68" s="222" t="s">
        <v>559</v>
      </c>
    </row>
    <row r="69" spans="6:6">
      <c r="F69" s="13" t="s">
        <v>560</v>
      </c>
    </row>
    <row r="70" spans="6:6">
      <c r="F70" s="222" t="s">
        <v>561</v>
      </c>
    </row>
    <row r="71" spans="6:6">
      <c r="F71" s="13" t="s">
        <v>562</v>
      </c>
    </row>
    <row r="72" spans="6:6">
      <c r="F72" s="222" t="s">
        <v>563</v>
      </c>
    </row>
    <row r="81" spans="2:6" ht="13.5" customHeight="1" thickBot="1"/>
    <row r="82" spans="2:6" ht="35.25" customHeight="1">
      <c r="B82" s="197">
        <v>5</v>
      </c>
      <c r="F82" s="244" t="s">
        <v>586</v>
      </c>
    </row>
    <row r="83" spans="2:6">
      <c r="F83" s="245"/>
    </row>
    <row r="84" spans="2:6">
      <c r="F84" s="245"/>
    </row>
    <row r="85" spans="2:6" ht="17.25" customHeight="1">
      <c r="F85" s="245"/>
    </row>
    <row r="86" spans="2:6">
      <c r="F86" s="246"/>
    </row>
    <row r="87" spans="2:6" ht="15" customHeight="1">
      <c r="F87" s="246"/>
    </row>
    <row r="88" spans="2:6" ht="14.25" customHeight="1" thickBot="1">
      <c r="F88" s="249"/>
    </row>
    <row r="90" spans="2:6" ht="23.25" customHeight="1">
      <c r="F90" s="13" t="s">
        <v>550</v>
      </c>
    </row>
    <row r="91" spans="2:6">
      <c r="F91" s="203" t="s">
        <v>433</v>
      </c>
    </row>
    <row r="92" spans="2:6">
      <c r="F92" s="202" t="s">
        <v>172</v>
      </c>
    </row>
    <row r="103" spans="2:6" ht="13.5" thickBot="1"/>
    <row r="104" spans="2:6" ht="37.5" customHeight="1">
      <c r="B104" s="197">
        <v>6</v>
      </c>
      <c r="F104" s="244" t="s">
        <v>588</v>
      </c>
    </row>
    <row r="105" spans="2:6">
      <c r="F105" s="246"/>
    </row>
    <row r="106" spans="2:6">
      <c r="F106" s="246"/>
    </row>
    <row r="107" spans="2:6">
      <c r="F107" s="246"/>
    </row>
    <row r="108" spans="2:6">
      <c r="F108" s="246"/>
    </row>
    <row r="109" spans="2:6">
      <c r="F109" s="246"/>
    </row>
    <row r="110" spans="2:6">
      <c r="F110" s="246"/>
    </row>
    <row r="111" spans="2:6" ht="13.5" thickBot="1">
      <c r="F111" s="249"/>
    </row>
    <row r="113" spans="2:6" ht="25.5">
      <c r="F113" s="13" t="s">
        <v>611</v>
      </c>
    </row>
    <row r="114" spans="2:6">
      <c r="F114" s="12" t="s">
        <v>172</v>
      </c>
    </row>
    <row r="115" spans="2:6">
      <c r="F115" s="200"/>
    </row>
    <row r="121" spans="2:6" ht="13.5" thickBot="1"/>
    <row r="122" spans="2:6" ht="37.5" customHeight="1">
      <c r="B122" s="197">
        <v>7</v>
      </c>
      <c r="F122" s="244" t="s">
        <v>616</v>
      </c>
    </row>
    <row r="123" spans="2:6">
      <c r="F123" s="245"/>
    </row>
    <row r="124" spans="2:6">
      <c r="F124" s="245"/>
    </row>
    <row r="125" spans="2:6">
      <c r="F125" s="245"/>
    </row>
    <row r="126" spans="2:6">
      <c r="F126" s="245"/>
    </row>
    <row r="127" spans="2:6">
      <c r="F127" s="245"/>
    </row>
    <row r="128" spans="2:6">
      <c r="F128" s="245"/>
    </row>
    <row r="129" spans="2:6">
      <c r="F129" s="245"/>
    </row>
    <row r="130" spans="2:6">
      <c r="F130" s="248"/>
    </row>
    <row r="131" spans="2:6" ht="13.5" thickBot="1">
      <c r="F131" s="247"/>
    </row>
    <row r="140" spans="2:6" ht="13.5" thickBot="1"/>
    <row r="141" spans="2:6" ht="33.75" customHeight="1">
      <c r="B141" s="197">
        <v>8</v>
      </c>
      <c r="F141" s="244" t="s">
        <v>617</v>
      </c>
    </row>
    <row r="142" spans="2:6">
      <c r="F142" s="245"/>
    </row>
    <row r="143" spans="2:6">
      <c r="F143" s="245"/>
    </row>
    <row r="144" spans="2:6">
      <c r="F144" s="245"/>
    </row>
    <row r="145" spans="6:6">
      <c r="F145" s="246"/>
    </row>
    <row r="146" spans="6:6">
      <c r="F146" s="246"/>
    </row>
    <row r="147" spans="6:6">
      <c r="F147" s="246"/>
    </row>
    <row r="148" spans="6:6" ht="13.5" thickBot="1">
      <c r="F148" s="247"/>
    </row>
    <row r="150" spans="6:6" ht="25.5">
      <c r="F150" s="15" t="s">
        <v>612</v>
      </c>
    </row>
    <row r="151" spans="6:6">
      <c r="F151" s="203" t="s">
        <v>332</v>
      </c>
    </row>
    <row r="160" spans="6:6" ht="13.5" thickBot="1"/>
    <row r="161" spans="2:6" ht="35.25" customHeight="1">
      <c r="B161" s="197">
        <v>9</v>
      </c>
      <c r="F161" s="244" t="s">
        <v>618</v>
      </c>
    </row>
    <row r="162" spans="2:6">
      <c r="F162" s="245"/>
    </row>
    <row r="163" spans="2:6">
      <c r="F163" s="245"/>
    </row>
    <row r="164" spans="2:6">
      <c r="F164" s="245"/>
    </row>
    <row r="165" spans="2:6">
      <c r="F165" s="246"/>
    </row>
    <row r="166" spans="2:6">
      <c r="F166" s="246"/>
    </row>
    <row r="167" spans="2:6">
      <c r="F167" s="246"/>
    </row>
    <row r="168" spans="2:6">
      <c r="F168" s="248"/>
    </row>
    <row r="169" spans="2:6">
      <c r="F169" s="248"/>
    </row>
    <row r="170" spans="2:6">
      <c r="F170" s="248"/>
    </row>
    <row r="171" spans="2:6">
      <c r="F171" s="248"/>
    </row>
    <row r="172" spans="2:6">
      <c r="F172" s="248"/>
    </row>
    <row r="173" spans="2:6">
      <c r="F173" s="248"/>
    </row>
    <row r="174" spans="2:6">
      <c r="F174" s="248"/>
    </row>
    <row r="175" spans="2:6" ht="13.5" thickBot="1">
      <c r="F175" s="247"/>
    </row>
    <row r="179" spans="2:6" ht="13.5" thickBot="1"/>
    <row r="180" spans="2:6" ht="34.5" customHeight="1">
      <c r="B180" s="197">
        <v>10</v>
      </c>
      <c r="F180" s="244" t="s">
        <v>592</v>
      </c>
    </row>
    <row r="181" spans="2:6">
      <c r="F181" s="245"/>
    </row>
    <row r="182" spans="2:6">
      <c r="F182" s="245"/>
    </row>
    <row r="183" spans="2:6">
      <c r="F183" s="245"/>
    </row>
    <row r="184" spans="2:6">
      <c r="F184" s="245"/>
    </row>
    <row r="185" spans="2:6">
      <c r="F185" s="245"/>
    </row>
    <row r="186" spans="2:6" ht="13.5" thickBot="1">
      <c r="F186" s="249"/>
    </row>
    <row r="188" spans="2:6" ht="25.5">
      <c r="F188" s="13" t="s">
        <v>613</v>
      </c>
    </row>
    <row r="189" spans="2:6">
      <c r="F189" s="203" t="s">
        <v>549</v>
      </c>
    </row>
    <row r="202" spans="2:6" ht="13.5" thickBot="1"/>
    <row r="203" spans="2:6" ht="34.5" customHeight="1">
      <c r="B203" s="197">
        <v>11</v>
      </c>
      <c r="D203" s="13" t="s">
        <v>172</v>
      </c>
      <c r="F203" s="244" t="s">
        <v>595</v>
      </c>
    </row>
    <row r="204" spans="2:6">
      <c r="F204" s="245"/>
    </row>
    <row r="205" spans="2:6">
      <c r="F205" s="245"/>
    </row>
    <row r="206" spans="2:6">
      <c r="F206" s="245"/>
    </row>
    <row r="207" spans="2:6">
      <c r="F207" s="245"/>
    </row>
    <row r="208" spans="2:6">
      <c r="F208" s="245"/>
    </row>
    <row r="209" spans="2:6">
      <c r="F209" s="245"/>
    </row>
    <row r="210" spans="2:6" ht="13.5" thickBot="1">
      <c r="F210" s="247"/>
    </row>
    <row r="212" spans="2:6">
      <c r="F212" s="13" t="s">
        <v>614</v>
      </c>
    </row>
    <row r="213" spans="2:6">
      <c r="F213" s="15" t="s">
        <v>596</v>
      </c>
    </row>
    <row r="214" spans="2:6">
      <c r="F214" s="225" t="s">
        <v>571</v>
      </c>
    </row>
    <row r="215" spans="2:6">
      <c r="F215" s="201"/>
    </row>
    <row r="216" spans="2:6">
      <c r="F216" s="201"/>
    </row>
    <row r="217" spans="2:6">
      <c r="F217" s="201"/>
    </row>
    <row r="218" spans="2:6">
      <c r="F218" s="201"/>
    </row>
    <row r="222" spans="2:6" ht="13.5" thickBot="1"/>
    <row r="223" spans="2:6" ht="35.25" customHeight="1">
      <c r="B223" s="197">
        <v>12</v>
      </c>
      <c r="D223" s="13" t="s">
        <v>172</v>
      </c>
      <c r="F223" s="244" t="s">
        <v>542</v>
      </c>
    </row>
    <row r="224" spans="2:6">
      <c r="F224" s="245"/>
    </row>
    <row r="225" spans="6:6">
      <c r="F225" s="245"/>
    </row>
    <row r="226" spans="6:6">
      <c r="F226" s="245"/>
    </row>
    <row r="227" spans="6:6">
      <c r="F227" s="245"/>
    </row>
    <row r="228" spans="6:6">
      <c r="F228" s="245"/>
    </row>
    <row r="229" spans="6:6">
      <c r="F229" s="245"/>
    </row>
    <row r="230" spans="6:6">
      <c r="F230" s="245"/>
    </row>
    <row r="231" spans="6:6">
      <c r="F231" s="245"/>
    </row>
    <row r="232" spans="6:6" ht="13.5" thickBot="1">
      <c r="F232" s="250"/>
    </row>
    <row r="234" spans="6:6">
      <c r="F234" s="13" t="s">
        <v>614</v>
      </c>
    </row>
    <row r="235" spans="6:6">
      <c r="F235" s="15" t="s">
        <v>596</v>
      </c>
    </row>
    <row r="236" spans="6:6">
      <c r="F236" s="225" t="s">
        <v>571</v>
      </c>
    </row>
  </sheetData>
  <mergeCells count="13">
    <mergeCell ref="F25:F30"/>
    <mergeCell ref="F44:F53"/>
    <mergeCell ref="F180:F186"/>
    <mergeCell ref="F223:F232"/>
    <mergeCell ref="D1:F1"/>
    <mergeCell ref="F82:F88"/>
    <mergeCell ref="F5:F7"/>
    <mergeCell ref="F104:F111"/>
    <mergeCell ref="F203:F210"/>
    <mergeCell ref="F141:F148"/>
    <mergeCell ref="F122:F131"/>
    <mergeCell ref="F161:F175"/>
    <mergeCell ref="F63:F65"/>
  </mergeCells>
  <hyperlinks>
    <hyperlink ref="F214" r:id="rId1"/>
    <hyperlink ref="F91" r:id="rId2"/>
    <hyperlink ref="F34" r:id="rId3"/>
    <hyperlink ref="F236" r:id="rId4"/>
    <hyperlink ref="F151" r:id="rId5"/>
    <hyperlink ref="F189" r:id="rId6"/>
    <hyperlink ref="F68" r:id="rId7"/>
    <hyperlink ref="F70" r:id="rId8"/>
    <hyperlink ref="F72" r:id="rId9"/>
    <hyperlink ref="F11" r:id="rId10"/>
    <hyperlink ref="F10" r:id="rId11"/>
    <hyperlink ref="F33" r:id="rId12"/>
  </hyperlinks>
  <pageMargins left="0.7" right="0.7" top="0.75" bottom="0.75" header="0.3" footer="0.3"/>
  <pageSetup scale="61" fitToHeight="5" orientation="portrait" r:id="rId13"/>
  <drawing r:id="rId14"/>
</worksheet>
</file>

<file path=xl/worksheets/sheet4.xml><?xml version="1.0" encoding="utf-8"?>
<worksheet xmlns="http://schemas.openxmlformats.org/spreadsheetml/2006/main" xmlns:r="http://schemas.openxmlformats.org/officeDocument/2006/relationships">
  <dimension ref="B1:F236"/>
  <sheetViews>
    <sheetView topLeftCell="A206" zoomScaleNormal="100" workbookViewId="0">
      <selection activeCell="F151" sqref="F151"/>
    </sheetView>
  </sheetViews>
  <sheetFormatPr defaultRowHeight="12.75"/>
  <cols>
    <col min="1" max="1" width="2.140625" style="227" customWidth="1"/>
    <col min="2" max="2" width="7.140625" style="227" customWidth="1"/>
    <col min="3" max="3" width="2.42578125" style="227" customWidth="1"/>
    <col min="4" max="4" width="34.7109375" style="227" customWidth="1"/>
    <col min="5" max="5" width="34.42578125" style="227" customWidth="1"/>
    <col min="6" max="6" width="68.42578125" style="227" customWidth="1"/>
    <col min="7" max="16384" width="9.140625" style="227"/>
  </cols>
  <sheetData>
    <row r="1" spans="2:6" ht="25.5" customHeight="1">
      <c r="D1" s="257" t="s">
        <v>574</v>
      </c>
      <c r="E1" s="257"/>
      <c r="F1" s="257"/>
    </row>
    <row r="4" spans="2:6" ht="13.5" thickBot="1"/>
    <row r="5" spans="2:6" ht="34.5" customHeight="1">
      <c r="B5" s="228">
        <v>1</v>
      </c>
      <c r="F5" s="252" t="s">
        <v>583</v>
      </c>
    </row>
    <row r="6" spans="2:6" ht="7.5" customHeight="1">
      <c r="F6" s="253"/>
    </row>
    <row r="7" spans="2:6" ht="14.25" customHeight="1" thickBot="1">
      <c r="F7" s="254"/>
    </row>
    <row r="9" spans="2:6" ht="30" customHeight="1">
      <c r="F9" s="229" t="s">
        <v>580</v>
      </c>
    </row>
    <row r="10" spans="2:6">
      <c r="F10" s="230" t="s">
        <v>565</v>
      </c>
    </row>
    <row r="11" spans="2:6">
      <c r="F11" s="230" t="s">
        <v>333</v>
      </c>
    </row>
    <row r="23" spans="2:6">
      <c r="F23" s="231"/>
    </row>
    <row r="24" spans="2:6" ht="13.5" thickBot="1"/>
    <row r="25" spans="2:6" ht="34.5" customHeight="1">
      <c r="B25" s="228">
        <v>2</v>
      </c>
      <c r="F25" s="252" t="s">
        <v>584</v>
      </c>
    </row>
    <row r="26" spans="2:6">
      <c r="F26" s="253"/>
    </row>
    <row r="27" spans="2:6" ht="12.75" customHeight="1">
      <c r="F27" s="253"/>
    </row>
    <row r="28" spans="2:6" ht="13.5" customHeight="1">
      <c r="F28" s="253"/>
    </row>
    <row r="29" spans="2:6" ht="9" customHeight="1">
      <c r="F29" s="253"/>
    </row>
    <row r="30" spans="2:6" ht="13.5" thickBot="1">
      <c r="F30" s="256"/>
    </row>
    <row r="32" spans="2:6" ht="25.5">
      <c r="F32" s="229" t="s">
        <v>581</v>
      </c>
    </row>
    <row r="33" spans="2:6">
      <c r="F33" s="230" t="s">
        <v>565</v>
      </c>
    </row>
    <row r="34" spans="2:6">
      <c r="F34" s="232" t="s">
        <v>334</v>
      </c>
    </row>
    <row r="43" spans="2:6" ht="13.5" thickBot="1"/>
    <row r="44" spans="2:6" ht="35.25" customHeight="1">
      <c r="B44" s="228">
        <v>3</v>
      </c>
      <c r="F44" s="244" t="s">
        <v>615</v>
      </c>
    </row>
    <row r="45" spans="2:6">
      <c r="F45" s="246"/>
    </row>
    <row r="46" spans="2:6">
      <c r="F46" s="246"/>
    </row>
    <row r="47" spans="2:6">
      <c r="F47" s="246"/>
    </row>
    <row r="48" spans="2:6">
      <c r="F48" s="248"/>
    </row>
    <row r="49" spans="2:6">
      <c r="F49" s="248"/>
    </row>
    <row r="50" spans="2:6">
      <c r="F50" s="248"/>
    </row>
    <row r="51" spans="2:6">
      <c r="F51" s="248"/>
    </row>
    <row r="52" spans="2:6">
      <c r="F52" s="248"/>
    </row>
    <row r="53" spans="2:6" ht="13.5" thickBot="1">
      <c r="F53" s="247"/>
    </row>
    <row r="62" spans="2:6" ht="13.5" thickBot="1"/>
    <row r="63" spans="2:6" ht="34.5" customHeight="1">
      <c r="B63" s="228">
        <v>4</v>
      </c>
      <c r="F63" s="252" t="s">
        <v>585</v>
      </c>
    </row>
    <row r="64" spans="2:6">
      <c r="F64" s="255"/>
    </row>
    <row r="65" spans="6:6" ht="13.5" thickBot="1">
      <c r="F65" s="256"/>
    </row>
    <row r="67" spans="6:6">
      <c r="F67" s="229" t="s">
        <v>558</v>
      </c>
    </row>
    <row r="68" spans="6:6">
      <c r="F68" s="230" t="s">
        <v>559</v>
      </c>
    </row>
    <row r="69" spans="6:6">
      <c r="F69" s="229" t="s">
        <v>560</v>
      </c>
    </row>
    <row r="70" spans="6:6">
      <c r="F70" s="230" t="s">
        <v>561</v>
      </c>
    </row>
    <row r="71" spans="6:6">
      <c r="F71" s="229" t="s">
        <v>562</v>
      </c>
    </row>
    <row r="72" spans="6:6">
      <c r="F72" s="230" t="s">
        <v>563</v>
      </c>
    </row>
    <row r="81" spans="2:6" ht="13.5" customHeight="1" thickBot="1"/>
    <row r="82" spans="2:6" ht="35.25" customHeight="1">
      <c r="B82" s="228">
        <v>5</v>
      </c>
      <c r="F82" s="252" t="s">
        <v>586</v>
      </c>
    </row>
    <row r="83" spans="2:6">
      <c r="F83" s="253"/>
    </row>
    <row r="84" spans="2:6">
      <c r="F84" s="253"/>
    </row>
    <row r="85" spans="2:6" ht="17.25" customHeight="1">
      <c r="F85" s="253"/>
    </row>
    <row r="86" spans="2:6">
      <c r="F86" s="253"/>
    </row>
    <row r="87" spans="2:6" ht="15" customHeight="1">
      <c r="F87" s="253"/>
    </row>
    <row r="88" spans="2:6" ht="14.25" customHeight="1" thickBot="1">
      <c r="F88" s="254"/>
    </row>
    <row r="90" spans="2:6" ht="23.25" customHeight="1">
      <c r="F90" s="229" t="s">
        <v>582</v>
      </c>
    </row>
    <row r="91" spans="2:6">
      <c r="F91" s="232" t="s">
        <v>433</v>
      </c>
    </row>
    <row r="92" spans="2:6">
      <c r="F92" s="233" t="s">
        <v>172</v>
      </c>
    </row>
    <row r="103" spans="2:6" ht="13.5" thickBot="1"/>
    <row r="104" spans="2:6" ht="37.5" customHeight="1">
      <c r="B104" s="228">
        <v>6</v>
      </c>
      <c r="F104" s="252" t="s">
        <v>588</v>
      </c>
    </row>
    <row r="105" spans="2:6">
      <c r="F105" s="253"/>
    </row>
    <row r="106" spans="2:6">
      <c r="F106" s="253"/>
    </row>
    <row r="107" spans="2:6">
      <c r="F107" s="253"/>
    </row>
    <row r="108" spans="2:6">
      <c r="F108" s="253"/>
    </row>
    <row r="109" spans="2:6">
      <c r="F109" s="253"/>
    </row>
    <row r="110" spans="2:6">
      <c r="F110" s="253"/>
    </row>
    <row r="111" spans="2:6" ht="13.5" thickBot="1">
      <c r="F111" s="254"/>
    </row>
    <row r="113" spans="2:6" ht="25.5">
      <c r="F113" s="229" t="s">
        <v>587</v>
      </c>
    </row>
    <row r="114" spans="2:6">
      <c r="F114" s="227" t="s">
        <v>172</v>
      </c>
    </row>
    <row r="115" spans="2:6">
      <c r="F115" s="234"/>
    </row>
    <row r="121" spans="2:6" ht="13.5" thickBot="1"/>
    <row r="122" spans="2:6" ht="37.5" customHeight="1">
      <c r="B122" s="228">
        <v>7</v>
      </c>
      <c r="F122" s="252" t="s">
        <v>589</v>
      </c>
    </row>
    <row r="123" spans="2:6">
      <c r="F123" s="253"/>
    </row>
    <row r="124" spans="2:6">
      <c r="F124" s="253"/>
    </row>
    <row r="125" spans="2:6">
      <c r="F125" s="253"/>
    </row>
    <row r="126" spans="2:6">
      <c r="F126" s="253"/>
    </row>
    <row r="127" spans="2:6">
      <c r="F127" s="253"/>
    </row>
    <row r="128" spans="2:6">
      <c r="F128" s="253"/>
    </row>
    <row r="129" spans="2:6">
      <c r="F129" s="253"/>
    </row>
    <row r="130" spans="2:6">
      <c r="F130" s="255"/>
    </row>
    <row r="131" spans="2:6" ht="13.5" thickBot="1">
      <c r="F131" s="256"/>
    </row>
    <row r="140" spans="2:6" ht="13.5" thickBot="1"/>
    <row r="141" spans="2:6" ht="33.75" customHeight="1">
      <c r="B141" s="228">
        <v>8</v>
      </c>
      <c r="F141" s="252" t="s">
        <v>590</v>
      </c>
    </row>
    <row r="142" spans="2:6">
      <c r="F142" s="253"/>
    </row>
    <row r="143" spans="2:6">
      <c r="F143" s="253"/>
    </row>
    <row r="144" spans="2:6">
      <c r="F144" s="253"/>
    </row>
    <row r="145" spans="6:6">
      <c r="F145" s="253"/>
    </row>
    <row r="146" spans="6:6">
      <c r="F146" s="253"/>
    </row>
    <row r="147" spans="6:6">
      <c r="F147" s="253"/>
    </row>
    <row r="148" spans="6:6" ht="13.5" thickBot="1">
      <c r="F148" s="256"/>
    </row>
    <row r="150" spans="6:6" ht="25.5">
      <c r="F150" s="229" t="s">
        <v>591</v>
      </c>
    </row>
    <row r="151" spans="6:6">
      <c r="F151" s="232" t="s">
        <v>332</v>
      </c>
    </row>
    <row r="160" spans="6:6" ht="13.5" thickBot="1"/>
    <row r="161" spans="2:6" ht="35.25" customHeight="1">
      <c r="B161" s="228">
        <v>9</v>
      </c>
      <c r="F161" s="244" t="s">
        <v>618</v>
      </c>
    </row>
    <row r="162" spans="2:6">
      <c r="F162" s="245"/>
    </row>
    <row r="163" spans="2:6">
      <c r="F163" s="245"/>
    </row>
    <row r="164" spans="2:6">
      <c r="F164" s="245"/>
    </row>
    <row r="165" spans="2:6">
      <c r="F165" s="246"/>
    </row>
    <row r="166" spans="2:6">
      <c r="F166" s="246"/>
    </row>
    <row r="167" spans="2:6">
      <c r="F167" s="246"/>
    </row>
    <row r="168" spans="2:6">
      <c r="F168" s="248"/>
    </row>
    <row r="169" spans="2:6">
      <c r="F169" s="248"/>
    </row>
    <row r="170" spans="2:6">
      <c r="F170" s="248"/>
    </row>
    <row r="171" spans="2:6">
      <c r="F171" s="248"/>
    </row>
    <row r="172" spans="2:6">
      <c r="F172" s="248"/>
    </row>
    <row r="173" spans="2:6">
      <c r="F173" s="248"/>
    </row>
    <row r="174" spans="2:6">
      <c r="F174" s="248"/>
    </row>
    <row r="175" spans="2:6" ht="13.5" thickBot="1">
      <c r="F175" s="247"/>
    </row>
    <row r="179" spans="2:6" ht="13.5" thickBot="1"/>
    <row r="180" spans="2:6" ht="34.5" customHeight="1">
      <c r="B180" s="228">
        <v>10</v>
      </c>
      <c r="F180" s="252" t="s">
        <v>592</v>
      </c>
    </row>
    <row r="181" spans="2:6">
      <c r="F181" s="253"/>
    </row>
    <row r="182" spans="2:6">
      <c r="F182" s="253"/>
    </row>
    <row r="183" spans="2:6">
      <c r="F183" s="253"/>
    </row>
    <row r="184" spans="2:6">
      <c r="F184" s="253"/>
    </row>
    <row r="185" spans="2:6">
      <c r="F185" s="253"/>
    </row>
    <row r="186" spans="2:6" ht="13.5" thickBot="1">
      <c r="F186" s="254"/>
    </row>
    <row r="188" spans="2:6" ht="25.5">
      <c r="F188" s="229" t="s">
        <v>593</v>
      </c>
    </row>
    <row r="189" spans="2:6">
      <c r="F189" s="232" t="s">
        <v>549</v>
      </c>
    </row>
    <row r="202" spans="2:6" ht="13.5" thickBot="1"/>
    <row r="203" spans="2:6" ht="34.5" customHeight="1">
      <c r="B203" s="228">
        <v>11</v>
      </c>
      <c r="D203" s="229" t="s">
        <v>172</v>
      </c>
      <c r="F203" s="252" t="s">
        <v>595</v>
      </c>
    </row>
    <row r="204" spans="2:6">
      <c r="F204" s="253"/>
    </row>
    <row r="205" spans="2:6">
      <c r="F205" s="253"/>
    </row>
    <row r="206" spans="2:6">
      <c r="F206" s="253"/>
    </row>
    <row r="207" spans="2:6">
      <c r="F207" s="253"/>
    </row>
    <row r="208" spans="2:6">
      <c r="F208" s="253"/>
    </row>
    <row r="209" spans="2:6">
      <c r="F209" s="253"/>
    </row>
    <row r="210" spans="2:6" ht="13.5" thickBot="1">
      <c r="F210" s="256"/>
    </row>
    <row r="212" spans="2:6">
      <c r="F212" s="229" t="s">
        <v>594</v>
      </c>
    </row>
    <row r="213" spans="2:6">
      <c r="F213" s="229" t="s">
        <v>596</v>
      </c>
    </row>
    <row r="214" spans="2:6">
      <c r="F214" s="232" t="s">
        <v>571</v>
      </c>
    </row>
    <row r="215" spans="2:6">
      <c r="F215" s="235"/>
    </row>
    <row r="216" spans="2:6">
      <c r="F216" s="235"/>
    </row>
    <row r="217" spans="2:6">
      <c r="F217" s="235"/>
    </row>
    <row r="218" spans="2:6">
      <c r="F218" s="235"/>
    </row>
    <row r="222" spans="2:6" ht="13.5" thickBot="1"/>
    <row r="223" spans="2:6" ht="35.25" customHeight="1">
      <c r="B223" s="228">
        <v>12</v>
      </c>
      <c r="D223" s="229" t="s">
        <v>172</v>
      </c>
      <c r="F223" s="252" t="s">
        <v>542</v>
      </c>
    </row>
    <row r="224" spans="2:6">
      <c r="F224" s="253"/>
    </row>
    <row r="225" spans="6:6">
      <c r="F225" s="253"/>
    </row>
    <row r="226" spans="6:6">
      <c r="F226" s="253"/>
    </row>
    <row r="227" spans="6:6">
      <c r="F227" s="253"/>
    </row>
    <row r="228" spans="6:6">
      <c r="F228" s="253"/>
    </row>
    <row r="229" spans="6:6">
      <c r="F229" s="253"/>
    </row>
    <row r="230" spans="6:6">
      <c r="F230" s="253"/>
    </row>
    <row r="231" spans="6:6">
      <c r="F231" s="253"/>
    </row>
    <row r="232" spans="6:6" ht="13.5" thickBot="1">
      <c r="F232" s="254"/>
    </row>
    <row r="234" spans="6:6">
      <c r="F234" s="229" t="s">
        <v>594</v>
      </c>
    </row>
    <row r="235" spans="6:6">
      <c r="F235" s="229" t="s">
        <v>596</v>
      </c>
    </row>
    <row r="236" spans="6:6">
      <c r="F236" s="232" t="s">
        <v>571</v>
      </c>
    </row>
  </sheetData>
  <mergeCells count="13">
    <mergeCell ref="F82:F88"/>
    <mergeCell ref="D1:F1"/>
    <mergeCell ref="F5:F7"/>
    <mergeCell ref="F25:F30"/>
    <mergeCell ref="F44:F53"/>
    <mergeCell ref="F63:F65"/>
    <mergeCell ref="F223:F232"/>
    <mergeCell ref="F104:F111"/>
    <mergeCell ref="F122:F131"/>
    <mergeCell ref="F141:F148"/>
    <mergeCell ref="F161:F175"/>
    <mergeCell ref="F180:F186"/>
    <mergeCell ref="F203:F210"/>
  </mergeCells>
  <hyperlinks>
    <hyperlink ref="F214" r:id="rId1"/>
    <hyperlink ref="F91" r:id="rId2"/>
    <hyperlink ref="F34" r:id="rId3"/>
    <hyperlink ref="F236" r:id="rId4"/>
    <hyperlink ref="F151" r:id="rId5"/>
    <hyperlink ref="F189" r:id="rId6"/>
    <hyperlink ref="F68" r:id="rId7"/>
    <hyperlink ref="F70" r:id="rId8"/>
    <hyperlink ref="F72" r:id="rId9"/>
    <hyperlink ref="F11" r:id="rId10"/>
    <hyperlink ref="F10" r:id="rId11"/>
    <hyperlink ref="F33" r:id="rId12"/>
  </hyperlinks>
  <pageMargins left="0.7" right="0.7" top="0.75" bottom="0.75" header="0.3" footer="0.3"/>
  <pageSetup orientation="portrait" r:id="rId13"/>
  <drawing r:id="rId14"/>
</worksheet>
</file>

<file path=xl/worksheets/sheet5.xml><?xml version="1.0" encoding="utf-8"?>
<worksheet xmlns="http://schemas.openxmlformats.org/spreadsheetml/2006/main" xmlns:r="http://schemas.openxmlformats.org/officeDocument/2006/relationships">
  <dimension ref="A1:X2159"/>
  <sheetViews>
    <sheetView workbookViewId="0">
      <pane xSplit="1" ySplit="2" topLeftCell="B1065" activePane="bottomRight" state="frozen"/>
      <selection pane="topRight" activeCell="B1" sqref="B1"/>
      <selection pane="bottomLeft" activeCell="A3" sqref="A3"/>
      <selection pane="bottomRight" activeCell="F1731" sqref="F1731"/>
    </sheetView>
  </sheetViews>
  <sheetFormatPr defaultRowHeight="12.75"/>
  <cols>
    <col min="1" max="1" width="22.85546875" style="14" customWidth="1"/>
    <col min="2" max="2" width="6.7109375" style="14" customWidth="1"/>
    <col min="3" max="3" width="20.42578125" style="14" bestFit="1" customWidth="1"/>
    <col min="4" max="4" width="13.85546875" style="32" customWidth="1"/>
    <col min="5" max="5" width="15.7109375" style="33" customWidth="1"/>
    <col min="6" max="6" width="12.85546875" style="33" customWidth="1"/>
    <col min="7" max="7" width="15.7109375" style="32" customWidth="1"/>
    <col min="8" max="8" width="13.140625" style="33" customWidth="1"/>
    <col min="9" max="9" width="16.85546875" style="33" customWidth="1"/>
    <col min="10" max="10" width="15.42578125" style="33" customWidth="1"/>
    <col min="11" max="11" width="14" style="34" customWidth="1"/>
    <col min="12" max="12" width="11.5703125" style="14" customWidth="1"/>
    <col min="13" max="14" width="12.28515625" style="34" customWidth="1"/>
    <col min="15" max="15" width="17.42578125" style="14" customWidth="1"/>
    <col min="16" max="16" width="18.140625" style="14" customWidth="1"/>
    <col min="17" max="17" width="29.7109375" style="14" customWidth="1"/>
    <col min="18" max="18" width="12.85546875" style="14" bestFit="1" customWidth="1"/>
    <col min="19" max="19" width="15.42578125" style="14" customWidth="1"/>
    <col min="20" max="22" width="14" style="14" bestFit="1" customWidth="1"/>
    <col min="23" max="23" width="27.28515625" style="14" customWidth="1"/>
    <col min="24" max="24" width="14" style="14" customWidth="1"/>
    <col min="25" max="16384" width="9.140625" style="14"/>
  </cols>
  <sheetData>
    <row r="1" spans="1:24" s="11" customFormat="1">
      <c r="A1" s="265" t="s">
        <v>223</v>
      </c>
      <c r="B1" s="266" t="s">
        <v>224</v>
      </c>
      <c r="C1" s="263" t="s">
        <v>206</v>
      </c>
      <c r="D1" s="263"/>
      <c r="E1" s="264" t="s">
        <v>201</v>
      </c>
      <c r="F1" s="263"/>
      <c r="G1" s="263"/>
      <c r="H1" s="263"/>
      <c r="I1" s="263"/>
      <c r="J1" s="263"/>
      <c r="K1" s="263" t="s">
        <v>202</v>
      </c>
      <c r="L1" s="263"/>
      <c r="M1" s="263"/>
      <c r="N1" s="263"/>
      <c r="O1" s="263"/>
      <c r="P1" s="263"/>
      <c r="Q1" s="263"/>
      <c r="R1" s="261" t="s">
        <v>579</v>
      </c>
      <c r="S1" s="261"/>
      <c r="T1" s="262"/>
    </row>
    <row r="2" spans="1:24" s="11" customFormat="1" ht="42.75" customHeight="1">
      <c r="A2" s="265"/>
      <c r="B2" s="266" t="s">
        <v>179</v>
      </c>
      <c r="C2" s="224" t="s">
        <v>576</v>
      </c>
      <c r="D2" s="21" t="s">
        <v>173</v>
      </c>
      <c r="E2" s="22" t="s">
        <v>185</v>
      </c>
      <c r="F2" s="22" t="s">
        <v>186</v>
      </c>
      <c r="G2" s="21" t="s">
        <v>208</v>
      </c>
      <c r="H2" s="22" t="s">
        <v>187</v>
      </c>
      <c r="I2" s="22" t="s">
        <v>188</v>
      </c>
      <c r="J2" s="22" t="s">
        <v>189</v>
      </c>
      <c r="K2" s="23" t="s">
        <v>181</v>
      </c>
      <c r="L2" s="20" t="s">
        <v>209</v>
      </c>
      <c r="M2" s="23" t="s">
        <v>212</v>
      </c>
      <c r="N2" s="23" t="s">
        <v>213</v>
      </c>
      <c r="O2" s="20" t="s">
        <v>182</v>
      </c>
      <c r="P2" s="20" t="s">
        <v>183</v>
      </c>
      <c r="Q2" s="20" t="s">
        <v>176</v>
      </c>
      <c r="R2" s="261"/>
      <c r="S2" s="261"/>
      <c r="T2" s="262"/>
    </row>
    <row r="3" spans="1:24" ht="12.75" customHeight="1">
      <c r="A3" s="14" t="s">
        <v>1</v>
      </c>
      <c r="B3" s="14">
        <v>2000</v>
      </c>
      <c r="C3" s="31">
        <v>0</v>
      </c>
      <c r="D3" s="32">
        <v>0</v>
      </c>
      <c r="K3" s="34">
        <v>23630319.5</v>
      </c>
      <c r="L3" s="32">
        <v>0.78700000000000003</v>
      </c>
      <c r="M3" s="34">
        <f>K3*L3</f>
        <v>18597061.4465</v>
      </c>
      <c r="N3" s="34">
        <f>K3-M3</f>
        <v>5033258.0535000004</v>
      </c>
      <c r="O3" s="34">
        <v>121.01885350628517</v>
      </c>
      <c r="P3" s="14" t="s">
        <v>177</v>
      </c>
      <c r="Q3" s="15" t="s">
        <v>190</v>
      </c>
      <c r="R3" s="258" t="s">
        <v>195</v>
      </c>
      <c r="S3" s="259"/>
      <c r="T3" s="260" t="s">
        <v>564</v>
      </c>
      <c r="U3" s="242"/>
      <c r="V3" s="242"/>
      <c r="W3" s="242"/>
    </row>
    <row r="4" spans="1:24" ht="12.75" customHeight="1">
      <c r="A4" s="14" t="s">
        <v>1</v>
      </c>
      <c r="B4" s="14">
        <v>2001</v>
      </c>
      <c r="C4" s="31">
        <v>0</v>
      </c>
      <c r="D4" s="32">
        <v>0</v>
      </c>
      <c r="K4" s="34">
        <v>24232218.699999999</v>
      </c>
      <c r="L4" s="32">
        <v>0.78379999999999994</v>
      </c>
      <c r="M4" s="34">
        <f t="shared" ref="M4:M12" si="0">K4*L4</f>
        <v>18993213.017059997</v>
      </c>
      <c r="N4" s="34">
        <f t="shared" ref="N4:N12" si="1">K4-M4</f>
        <v>5239005.6829400025</v>
      </c>
      <c r="O4" s="34">
        <v>140.52236354672391</v>
      </c>
      <c r="P4" s="14" t="s">
        <v>177</v>
      </c>
      <c r="Q4" s="15" t="s">
        <v>190</v>
      </c>
      <c r="R4" s="258" t="s">
        <v>221</v>
      </c>
      <c r="S4" s="242"/>
      <c r="T4" s="260" t="s">
        <v>578</v>
      </c>
      <c r="U4" s="242"/>
      <c r="V4" s="242"/>
      <c r="W4" s="242"/>
      <c r="X4" s="242"/>
    </row>
    <row r="5" spans="1:24" ht="12.75" customHeight="1">
      <c r="A5" s="14" t="s">
        <v>1</v>
      </c>
      <c r="B5" s="14">
        <v>2002</v>
      </c>
      <c r="C5" s="34">
        <v>37064.492162006427</v>
      </c>
      <c r="D5" s="32">
        <v>1.4915619224939965E-3</v>
      </c>
      <c r="K5" s="34">
        <v>24849449.16</v>
      </c>
      <c r="L5" s="32">
        <v>0.78060000000000007</v>
      </c>
      <c r="M5" s="34">
        <f t="shared" si="0"/>
        <v>19397480.014296003</v>
      </c>
      <c r="N5" s="34">
        <f t="shared" si="1"/>
        <v>5451969.1457039975</v>
      </c>
      <c r="O5" s="34">
        <v>163.16907725234807</v>
      </c>
      <c r="P5" s="14" t="s">
        <v>177</v>
      </c>
      <c r="Q5" s="15" t="s">
        <v>190</v>
      </c>
      <c r="R5" s="258" t="s">
        <v>199</v>
      </c>
      <c r="S5" s="259"/>
      <c r="T5" s="260" t="s">
        <v>577</v>
      </c>
      <c r="U5" s="242"/>
      <c r="V5" s="242"/>
      <c r="W5" s="242"/>
    </row>
    <row r="6" spans="1:24">
      <c r="A6" s="14" t="s">
        <v>1</v>
      </c>
      <c r="B6" s="14">
        <v>2003</v>
      </c>
      <c r="C6" s="34">
        <v>120459.59952652088</v>
      </c>
      <c r="D6" s="32">
        <v>4.7271682772613765E-3</v>
      </c>
      <c r="K6" s="34">
        <v>25482401.399999999</v>
      </c>
      <c r="L6" s="32">
        <v>0.77739999999999998</v>
      </c>
      <c r="M6" s="34">
        <f t="shared" si="0"/>
        <v>19810018.848359998</v>
      </c>
      <c r="N6" s="34">
        <f t="shared" si="1"/>
        <v>5672382.5516400002</v>
      </c>
      <c r="O6" s="34">
        <v>189.46555622465149</v>
      </c>
      <c r="P6" s="14" t="s">
        <v>177</v>
      </c>
      <c r="Q6" s="15" t="s">
        <v>190</v>
      </c>
    </row>
    <row r="7" spans="1:24">
      <c r="A7" s="14" t="s">
        <v>1</v>
      </c>
      <c r="B7" s="14">
        <v>2004</v>
      </c>
      <c r="C7" s="34">
        <v>408593.40192013449</v>
      </c>
      <c r="D7" s="32">
        <v>1.5636062965183571E-2</v>
      </c>
      <c r="K7" s="34">
        <v>26131475.859999999</v>
      </c>
      <c r="L7" s="32">
        <v>0.7742</v>
      </c>
      <c r="M7" s="34">
        <f t="shared" si="0"/>
        <v>20230988.610812001</v>
      </c>
      <c r="N7" s="34">
        <f t="shared" si="1"/>
        <v>5900487.2491879985</v>
      </c>
      <c r="O7" s="34">
        <v>220</v>
      </c>
      <c r="P7" s="14" t="s">
        <v>177</v>
      </c>
      <c r="Q7" s="15" t="s">
        <v>190</v>
      </c>
    </row>
    <row r="8" spans="1:24">
      <c r="A8" s="14" t="s">
        <v>1</v>
      </c>
      <c r="B8" s="14">
        <v>2005</v>
      </c>
      <c r="C8" s="34">
        <v>990270.56933840667</v>
      </c>
      <c r="D8" s="32">
        <v>3.6954416328746645E-2</v>
      </c>
      <c r="K8" s="34">
        <v>26797083.210000001</v>
      </c>
      <c r="L8" s="32">
        <v>0.77099999999999991</v>
      </c>
      <c r="M8" s="34">
        <f t="shared" si="0"/>
        <v>20660551.154909998</v>
      </c>
      <c r="N8" s="34">
        <f t="shared" si="1"/>
        <v>6136532.0550900027</v>
      </c>
      <c r="O8" s="34">
        <v>260</v>
      </c>
      <c r="P8" s="14" t="s">
        <v>177</v>
      </c>
      <c r="Q8" s="15" t="s">
        <v>190</v>
      </c>
    </row>
    <row r="9" spans="1:24">
      <c r="A9" s="14" t="s">
        <v>1</v>
      </c>
      <c r="B9" s="14">
        <v>2006</v>
      </c>
      <c r="C9" s="34">
        <v>2031533.5403809976</v>
      </c>
      <c r="D9" s="32">
        <v>7.3823454203689937E-2</v>
      </c>
      <c r="K9" s="34">
        <v>27518809.059999999</v>
      </c>
      <c r="L9" s="32">
        <v>0.76719999999999999</v>
      </c>
      <c r="M9" s="34">
        <f t="shared" si="0"/>
        <v>21112430.310831998</v>
      </c>
      <c r="N9" s="34">
        <f t="shared" si="1"/>
        <v>6406378.7491680011</v>
      </c>
      <c r="O9" s="34">
        <v>290</v>
      </c>
      <c r="P9" s="14" t="s">
        <v>177</v>
      </c>
      <c r="Q9" s="15" t="s">
        <v>190</v>
      </c>
    </row>
    <row r="10" spans="1:24">
      <c r="A10" s="14" t="s">
        <v>1</v>
      </c>
      <c r="B10" s="14">
        <v>2007</v>
      </c>
      <c r="C10" s="34">
        <v>4611350.9939669073</v>
      </c>
      <c r="D10" s="32">
        <v>0.16317605721428888</v>
      </c>
      <c r="K10" s="34">
        <v>28259973.140000001</v>
      </c>
      <c r="L10" s="32">
        <v>0.76340000000000008</v>
      </c>
      <c r="M10" s="34">
        <f t="shared" si="0"/>
        <v>21573663.495076004</v>
      </c>
      <c r="N10" s="34">
        <f t="shared" si="1"/>
        <v>6686309.6449239962</v>
      </c>
      <c r="O10" s="34">
        <v>350</v>
      </c>
      <c r="P10" s="14" t="s">
        <v>177</v>
      </c>
      <c r="Q10" s="15" t="s">
        <v>190</v>
      </c>
    </row>
    <row r="11" spans="1:24">
      <c r="A11" s="14" t="s">
        <v>1</v>
      </c>
      <c r="B11" s="14">
        <v>2008</v>
      </c>
      <c r="C11" s="34">
        <v>8392446.244157223</v>
      </c>
      <c r="D11" s="32">
        <v>0.28918430153720998</v>
      </c>
      <c r="K11" s="34">
        <v>29021099</v>
      </c>
      <c r="L11" s="32">
        <v>0.75959999999999994</v>
      </c>
      <c r="M11" s="34">
        <f t="shared" si="0"/>
        <v>22044426.8004</v>
      </c>
      <c r="N11" s="34">
        <f t="shared" si="1"/>
        <v>6976672.1995999999</v>
      </c>
      <c r="O11" s="34">
        <v>370</v>
      </c>
      <c r="P11" s="14" t="s">
        <v>177</v>
      </c>
      <c r="Q11" s="15" t="s">
        <v>190</v>
      </c>
    </row>
    <row r="12" spans="1:24">
      <c r="A12" s="14" t="s">
        <v>1</v>
      </c>
      <c r="B12" s="14">
        <v>2009</v>
      </c>
      <c r="C12" s="34">
        <v>12062448.091990355</v>
      </c>
      <c r="D12" s="32">
        <v>0.40474313645816867</v>
      </c>
      <c r="E12" s="33">
        <v>8.3848880000000001</v>
      </c>
      <c r="F12" s="33">
        <v>0.3316614</v>
      </c>
      <c r="G12" s="32">
        <v>0.12149530238979164</v>
      </c>
      <c r="H12" s="33">
        <v>2.0043169999999999</v>
      </c>
      <c r="I12" s="33">
        <v>0.38088270000000002</v>
      </c>
      <c r="J12" s="33">
        <v>2.74735</v>
      </c>
      <c r="K12" s="34">
        <v>29802724.260000002</v>
      </c>
      <c r="L12" s="32">
        <v>0.75580000000000003</v>
      </c>
      <c r="M12" s="34">
        <f t="shared" si="0"/>
        <v>22524898.995708004</v>
      </c>
      <c r="N12" s="34">
        <f t="shared" si="1"/>
        <v>7277825.264291998</v>
      </c>
      <c r="O12" s="34">
        <v>421.35338271308615</v>
      </c>
      <c r="P12" s="14" t="s">
        <v>177</v>
      </c>
      <c r="Q12" s="15" t="s">
        <v>190</v>
      </c>
    </row>
    <row r="13" spans="1:24" s="35" customFormat="1">
      <c r="A13" s="35" t="s">
        <v>1</v>
      </c>
      <c r="B13" s="35">
        <v>2010</v>
      </c>
      <c r="C13" s="36">
        <v>15952795.565889705</v>
      </c>
      <c r="D13" s="37">
        <v>0.52123098627359687</v>
      </c>
      <c r="E13" s="38"/>
      <c r="F13" s="38"/>
      <c r="G13" s="37"/>
      <c r="H13" s="38"/>
      <c r="I13" s="38"/>
      <c r="J13" s="38"/>
      <c r="K13" s="36">
        <v>30606000</v>
      </c>
      <c r="L13" s="39" t="s">
        <v>207</v>
      </c>
      <c r="M13" s="39" t="s">
        <v>207</v>
      </c>
      <c r="N13" s="39" t="s">
        <v>207</v>
      </c>
      <c r="O13" s="36">
        <v>479.83425168583904</v>
      </c>
      <c r="P13" s="35" t="s">
        <v>177</v>
      </c>
      <c r="Q13" s="40" t="s">
        <v>190</v>
      </c>
    </row>
    <row r="14" spans="1:24">
      <c r="A14" s="14" t="s">
        <v>2</v>
      </c>
      <c r="B14" s="14">
        <v>2000</v>
      </c>
      <c r="C14" s="34">
        <v>18907.594001345908</v>
      </c>
      <c r="D14" s="32">
        <v>6.1637323006803815E-3</v>
      </c>
      <c r="K14" s="34">
        <v>3067556</v>
      </c>
      <c r="L14" s="32">
        <v>0.58299999999999996</v>
      </c>
      <c r="M14" s="34">
        <f>K14*L14</f>
        <v>1788385.1479999998</v>
      </c>
      <c r="N14" s="34">
        <f>K14-M14</f>
        <v>1279170.8520000002</v>
      </c>
      <c r="O14" s="34">
        <v>1170</v>
      </c>
      <c r="P14" s="14" t="s">
        <v>177</v>
      </c>
      <c r="Q14" s="15" t="s">
        <v>191</v>
      </c>
    </row>
    <row r="15" spans="1:24">
      <c r="A15" s="14" t="s">
        <v>2</v>
      </c>
      <c r="B15" s="14">
        <v>2001</v>
      </c>
      <c r="C15" s="34">
        <v>257235.92727162107</v>
      </c>
      <c r="D15" s="32">
        <v>8.3807047628667086E-2</v>
      </c>
      <c r="K15" s="34">
        <v>3069383</v>
      </c>
      <c r="L15" s="32">
        <v>0.57679999999999998</v>
      </c>
      <c r="M15" s="34">
        <f t="shared" ref="M15:M23" si="2">K15*L15</f>
        <v>1770420.1143999998</v>
      </c>
      <c r="N15" s="34">
        <f t="shared" ref="N15:N23" si="3">K15-M15</f>
        <v>1298962.8856000002</v>
      </c>
      <c r="O15" s="34">
        <v>1340</v>
      </c>
      <c r="P15" s="14" t="s">
        <v>177</v>
      </c>
      <c r="Q15" s="15" t="s">
        <v>191</v>
      </c>
    </row>
    <row r="16" spans="1:24">
      <c r="A16" s="14" t="s">
        <v>2</v>
      </c>
      <c r="B16" s="14">
        <v>2002</v>
      </c>
      <c r="C16" s="34">
        <v>558403.83811703837</v>
      </c>
      <c r="D16" s="32">
        <v>0.18151906688562308</v>
      </c>
      <c r="K16" s="34">
        <v>3076282</v>
      </c>
      <c r="L16" s="32">
        <v>0.5706</v>
      </c>
      <c r="M16" s="34">
        <f t="shared" si="2"/>
        <v>1755326.5092</v>
      </c>
      <c r="N16" s="34">
        <f t="shared" si="3"/>
        <v>1320955.4908</v>
      </c>
      <c r="O16" s="34">
        <v>1400</v>
      </c>
      <c r="P16" s="14" t="s">
        <v>177</v>
      </c>
      <c r="Q16" s="15" t="s">
        <v>191</v>
      </c>
    </row>
    <row r="17" spans="1:17">
      <c r="A17" s="14" t="s">
        <v>2</v>
      </c>
      <c r="B17" s="14">
        <v>2003</v>
      </c>
      <c r="C17" s="34">
        <v>722651.19960973784</v>
      </c>
      <c r="D17" s="32">
        <v>0.23411500031416288</v>
      </c>
      <c r="K17" s="34">
        <v>3086736</v>
      </c>
      <c r="L17" s="32">
        <v>0.56440000000000001</v>
      </c>
      <c r="M17" s="34">
        <f t="shared" si="2"/>
        <v>1742153.7984</v>
      </c>
      <c r="N17" s="34">
        <f>K17-M17</f>
        <v>1344582.2016</v>
      </c>
      <c r="O17" s="34">
        <v>1660</v>
      </c>
      <c r="P17" s="14" t="s">
        <v>177</v>
      </c>
      <c r="Q17" s="15" t="s">
        <v>191</v>
      </c>
    </row>
    <row r="18" spans="1:17">
      <c r="A18" s="14" t="s">
        <v>2</v>
      </c>
      <c r="B18" s="14">
        <v>2004</v>
      </c>
      <c r="C18" s="34">
        <v>806460.30098557333</v>
      </c>
      <c r="D18" s="32">
        <v>0.26025955625112696</v>
      </c>
      <c r="K18" s="34">
        <v>3098677</v>
      </c>
      <c r="L18" s="32">
        <v>0.55820000000000003</v>
      </c>
      <c r="M18" s="34">
        <f t="shared" si="2"/>
        <v>1729681.5014000002</v>
      </c>
      <c r="N18" s="34">
        <f t="shared" si="3"/>
        <v>1368995.4985999998</v>
      </c>
      <c r="O18" s="34">
        <v>2110</v>
      </c>
      <c r="P18" s="14" t="s">
        <v>177</v>
      </c>
      <c r="Q18" s="15" t="s">
        <v>191</v>
      </c>
    </row>
    <row r="19" spans="1:17">
      <c r="A19" s="14" t="s">
        <v>2</v>
      </c>
      <c r="B19" s="14">
        <v>2005</v>
      </c>
      <c r="C19" s="34">
        <v>1005498.9496088815</v>
      </c>
      <c r="D19" s="32">
        <v>0.3232513784761234</v>
      </c>
      <c r="K19" s="34">
        <v>3110579</v>
      </c>
      <c r="L19" s="32">
        <v>0.55200000000000005</v>
      </c>
      <c r="M19" s="34">
        <f t="shared" si="2"/>
        <v>1717039.6080000002</v>
      </c>
      <c r="N19" s="34">
        <f t="shared" si="3"/>
        <v>1393539.3919999998</v>
      </c>
      <c r="O19" s="34">
        <v>2610</v>
      </c>
      <c r="P19" s="14" t="s">
        <v>177</v>
      </c>
      <c r="Q19" s="15" t="s">
        <v>191</v>
      </c>
    </row>
    <row r="20" spans="1:17">
      <c r="A20" s="14" t="s">
        <v>2</v>
      </c>
      <c r="B20" s="14">
        <v>2006</v>
      </c>
      <c r="C20" s="34">
        <v>1255161.325934907</v>
      </c>
      <c r="D20" s="32">
        <v>0.40206964807087653</v>
      </c>
      <c r="K20" s="34">
        <v>3121751</v>
      </c>
      <c r="L20" s="32">
        <v>0.54559999999999997</v>
      </c>
      <c r="M20" s="34">
        <f t="shared" si="2"/>
        <v>1703227.3455999999</v>
      </c>
      <c r="N20" s="34">
        <f t="shared" si="3"/>
        <v>1418523.6544000001</v>
      </c>
      <c r="O20" s="34">
        <v>3010</v>
      </c>
      <c r="P20" s="14" t="s">
        <v>177</v>
      </c>
      <c r="Q20" s="15" t="s">
        <v>191</v>
      </c>
    </row>
    <row r="21" spans="1:17">
      <c r="A21" s="14" t="s">
        <v>2</v>
      </c>
      <c r="B21" s="14">
        <v>2007</v>
      </c>
      <c r="C21" s="34">
        <v>1526610.6386398247</v>
      </c>
      <c r="D21" s="32">
        <v>0.48735230883856212</v>
      </c>
      <c r="K21" s="34">
        <v>3132458</v>
      </c>
      <c r="L21" s="32">
        <v>0.53920000000000001</v>
      </c>
      <c r="M21" s="34">
        <f t="shared" si="2"/>
        <v>1689021.3536</v>
      </c>
      <c r="N21" s="34">
        <f t="shared" si="3"/>
        <v>1443436.6464</v>
      </c>
      <c r="O21" s="34">
        <v>3360</v>
      </c>
      <c r="P21" s="14" t="s">
        <v>177</v>
      </c>
      <c r="Q21" s="15" t="s">
        <v>191</v>
      </c>
    </row>
    <row r="22" spans="1:17">
      <c r="A22" s="14" t="s">
        <v>2</v>
      </c>
      <c r="B22" s="14">
        <v>2008</v>
      </c>
      <c r="C22" s="34">
        <v>1949561.1961236938</v>
      </c>
      <c r="D22" s="32">
        <v>0.62022930620285999</v>
      </c>
      <c r="K22" s="34">
        <v>3143291</v>
      </c>
      <c r="L22" s="32">
        <v>0.53280000000000005</v>
      </c>
      <c r="M22" s="34">
        <f t="shared" si="2"/>
        <v>1674745.4448000002</v>
      </c>
      <c r="N22" s="34">
        <f t="shared" si="3"/>
        <v>1468545.5551999998</v>
      </c>
      <c r="O22" s="34">
        <v>3840</v>
      </c>
      <c r="P22" s="14" t="s">
        <v>177</v>
      </c>
      <c r="Q22" s="15" t="s">
        <v>191</v>
      </c>
    </row>
    <row r="23" spans="1:17">
      <c r="A23" s="14" t="s">
        <v>2</v>
      </c>
      <c r="B23" s="14">
        <v>2009</v>
      </c>
      <c r="C23" s="34">
        <v>2644758.7663686974</v>
      </c>
      <c r="D23" s="32">
        <v>0.83820336394835737</v>
      </c>
      <c r="E23" s="33">
        <v>127.8634</v>
      </c>
      <c r="F23" s="33">
        <v>11.569700300000001</v>
      </c>
      <c r="G23" s="41" t="s">
        <v>207</v>
      </c>
      <c r="H23" s="33">
        <v>22.290769999999998</v>
      </c>
      <c r="I23" s="33">
        <v>31.10632</v>
      </c>
      <c r="J23" s="33">
        <v>183.44759999999999</v>
      </c>
      <c r="K23" s="34">
        <v>3155271</v>
      </c>
      <c r="L23" s="32">
        <v>0.52639999999999998</v>
      </c>
      <c r="M23" s="34">
        <f t="shared" si="2"/>
        <v>1660934.6543999999</v>
      </c>
      <c r="N23" s="34">
        <f t="shared" si="3"/>
        <v>1494336.3456000001</v>
      </c>
      <c r="O23" s="34">
        <v>3950</v>
      </c>
      <c r="P23" s="14" t="s">
        <v>177</v>
      </c>
      <c r="Q23" s="15" t="s">
        <v>191</v>
      </c>
    </row>
    <row r="24" spans="1:17" s="35" customFormat="1">
      <c r="A24" s="35" t="s">
        <v>2</v>
      </c>
      <c r="B24" s="35">
        <v>2010</v>
      </c>
      <c r="C24" s="36">
        <v>3278464.4384580809</v>
      </c>
      <c r="D24" s="37">
        <v>1.0345422652123955</v>
      </c>
      <c r="E24" s="38"/>
      <c r="F24" s="38"/>
      <c r="G24" s="37"/>
      <c r="H24" s="38"/>
      <c r="I24" s="38"/>
      <c r="J24" s="38"/>
      <c r="K24" s="36">
        <v>3169000</v>
      </c>
      <c r="L24" s="39" t="s">
        <v>207</v>
      </c>
      <c r="M24" s="39" t="s">
        <v>207</v>
      </c>
      <c r="N24" s="39" t="s">
        <v>207</v>
      </c>
      <c r="O24" s="36">
        <v>4477.7518675571228</v>
      </c>
      <c r="P24" s="35" t="s">
        <v>177</v>
      </c>
      <c r="Q24" s="40" t="s">
        <v>191</v>
      </c>
    </row>
    <row r="25" spans="1:17">
      <c r="A25" s="14" t="s">
        <v>4</v>
      </c>
      <c r="B25" s="14">
        <v>2000</v>
      </c>
      <c r="C25" s="34">
        <v>79919.452758430052</v>
      </c>
      <c r="D25" s="32">
        <v>2.6197899196805348E-3</v>
      </c>
      <c r="K25" s="34">
        <v>30506054</v>
      </c>
      <c r="L25" s="32">
        <v>0.40200000000000002</v>
      </c>
      <c r="M25" s="34">
        <f>K25*L25</f>
        <v>12263433.708000001</v>
      </c>
      <c r="N25" s="34">
        <f>K25-M25</f>
        <v>18242620.291999999</v>
      </c>
      <c r="O25" s="34">
        <v>1610</v>
      </c>
      <c r="P25" s="14" t="s">
        <v>177</v>
      </c>
      <c r="Q25" s="15" t="s">
        <v>192</v>
      </c>
    </row>
    <row r="26" spans="1:17">
      <c r="A26" s="14" t="s">
        <v>4</v>
      </c>
      <c r="B26" s="14">
        <v>2001</v>
      </c>
      <c r="C26" s="34">
        <v>92929.596230732612</v>
      </c>
      <c r="D26" s="32">
        <v>3.0021557345650102E-3</v>
      </c>
      <c r="K26" s="34">
        <v>30954289</v>
      </c>
      <c r="L26" s="32">
        <v>0.39500000000000002</v>
      </c>
      <c r="M26" s="34">
        <f t="shared" ref="M26:M34" si="4">K26*L26</f>
        <v>12226944.155000001</v>
      </c>
      <c r="N26" s="34">
        <f t="shared" ref="N26:N27" si="5">K26-M26</f>
        <v>18727344.844999999</v>
      </c>
      <c r="O26" s="34">
        <v>1680</v>
      </c>
      <c r="P26" s="14" t="s">
        <v>177</v>
      </c>
      <c r="Q26" s="15" t="s">
        <v>192</v>
      </c>
    </row>
    <row r="27" spans="1:17">
      <c r="A27" s="14" t="s">
        <v>4</v>
      </c>
      <c r="B27" s="14">
        <v>2002</v>
      </c>
      <c r="C27" s="34">
        <v>418409.93125309976</v>
      </c>
      <c r="D27" s="32">
        <v>1.3319170206522448E-2</v>
      </c>
      <c r="K27" s="34">
        <v>31414114</v>
      </c>
      <c r="L27" s="32">
        <v>0.38799999999999996</v>
      </c>
      <c r="M27" s="34">
        <f t="shared" si="4"/>
        <v>12188676.231999999</v>
      </c>
      <c r="N27" s="34">
        <f t="shared" si="5"/>
        <v>19225437.767999999</v>
      </c>
      <c r="O27" s="34">
        <v>1750</v>
      </c>
      <c r="P27" s="14" t="s">
        <v>177</v>
      </c>
      <c r="Q27" s="15" t="s">
        <v>192</v>
      </c>
    </row>
    <row r="28" spans="1:17">
      <c r="A28" s="14" t="s">
        <v>4</v>
      </c>
      <c r="B28" s="14">
        <v>2003</v>
      </c>
      <c r="C28" s="34">
        <v>1333746.9389106075</v>
      </c>
      <c r="D28" s="32">
        <v>4.1829347440629473E-2</v>
      </c>
      <c r="K28" s="34">
        <v>31885435</v>
      </c>
      <c r="L28" s="32">
        <v>0.38100000000000001</v>
      </c>
      <c r="M28" s="34">
        <f t="shared" si="4"/>
        <v>12148350.734999999</v>
      </c>
      <c r="N28" s="34">
        <f>K28-M28</f>
        <v>19737084.265000001</v>
      </c>
      <c r="O28" s="34">
        <v>1950</v>
      </c>
      <c r="P28" s="14" t="s">
        <v>177</v>
      </c>
      <c r="Q28" s="15" t="s">
        <v>192</v>
      </c>
    </row>
    <row r="29" spans="1:17">
      <c r="A29" s="14" t="s">
        <v>4</v>
      </c>
      <c r="B29" s="14">
        <v>2004</v>
      </c>
      <c r="C29" s="34">
        <v>3093192.2773066913</v>
      </c>
      <c r="D29" s="32">
        <v>9.5568817005640655E-2</v>
      </c>
      <c r="K29" s="34">
        <v>32366125</v>
      </c>
      <c r="L29" s="32">
        <v>0.374</v>
      </c>
      <c r="M29" s="34">
        <f t="shared" si="4"/>
        <v>12104930.75</v>
      </c>
      <c r="N29" s="34">
        <f t="shared" ref="N29:N34" si="6">K29-M29</f>
        <v>20261194.25</v>
      </c>
      <c r="O29" s="34">
        <v>2290</v>
      </c>
      <c r="P29" s="14" t="s">
        <v>177</v>
      </c>
      <c r="Q29" s="15" t="s">
        <v>192</v>
      </c>
    </row>
    <row r="30" spans="1:17">
      <c r="A30" s="14" t="s">
        <v>4</v>
      </c>
      <c r="B30" s="14">
        <v>2005</v>
      </c>
      <c r="C30" s="34">
        <v>12538360.356750308</v>
      </c>
      <c r="D30" s="32">
        <v>0.38163256173768118</v>
      </c>
      <c r="K30" s="34">
        <v>32854535</v>
      </c>
      <c r="L30" s="32">
        <v>0.36700000000000005</v>
      </c>
      <c r="M30" s="34">
        <f t="shared" si="4"/>
        <v>12057614.345000001</v>
      </c>
      <c r="N30" s="34">
        <f t="shared" si="6"/>
        <v>20796920.655000001</v>
      </c>
      <c r="O30" s="34">
        <v>2720</v>
      </c>
      <c r="P30" s="14" t="s">
        <v>177</v>
      </c>
      <c r="Q30" s="15" t="s">
        <v>192</v>
      </c>
    </row>
    <row r="31" spans="1:17">
      <c r="A31" s="14" t="s">
        <v>4</v>
      </c>
      <c r="B31" s="14">
        <v>2006</v>
      </c>
      <c r="C31" s="34">
        <v>19513313.868914969</v>
      </c>
      <c r="D31" s="32">
        <v>0.58508093311231868</v>
      </c>
      <c r="K31" s="34">
        <v>33351478</v>
      </c>
      <c r="L31" s="32">
        <v>0.36060000000000003</v>
      </c>
      <c r="M31" s="34">
        <f t="shared" si="4"/>
        <v>12026542.966800001</v>
      </c>
      <c r="N31" s="34">
        <f t="shared" si="6"/>
        <v>21324935.033199999</v>
      </c>
      <c r="O31" s="34">
        <v>3120</v>
      </c>
      <c r="P31" s="14" t="s">
        <v>177</v>
      </c>
      <c r="Q31" s="15" t="s">
        <v>192</v>
      </c>
    </row>
    <row r="32" spans="1:17">
      <c r="A32" s="14" t="s">
        <v>4</v>
      </c>
      <c r="B32" s="14">
        <v>2007</v>
      </c>
      <c r="C32" s="34">
        <v>25658789.885971621</v>
      </c>
      <c r="D32" s="32">
        <v>0.75783160760415691</v>
      </c>
      <c r="K32" s="34">
        <v>33858168</v>
      </c>
      <c r="L32" s="32">
        <v>0.35420000000000001</v>
      </c>
      <c r="M32" s="34">
        <f t="shared" si="4"/>
        <v>11992563.105600001</v>
      </c>
      <c r="N32" s="34">
        <f t="shared" si="6"/>
        <v>21865604.894400001</v>
      </c>
      <c r="O32" s="34">
        <v>3630</v>
      </c>
      <c r="P32" s="14" t="s">
        <v>177</v>
      </c>
      <c r="Q32" s="15" t="s">
        <v>192</v>
      </c>
    </row>
    <row r="33" spans="1:17">
      <c r="A33" s="14" t="s">
        <v>4</v>
      </c>
      <c r="B33" s="14">
        <v>2008</v>
      </c>
      <c r="C33" s="34">
        <v>25022751.850489616</v>
      </c>
      <c r="D33" s="32">
        <v>0.72796793227680057</v>
      </c>
      <c r="K33" s="34">
        <v>34373426</v>
      </c>
      <c r="L33" s="32">
        <v>0.3478</v>
      </c>
      <c r="M33" s="34">
        <f t="shared" si="4"/>
        <v>11955077.562799999</v>
      </c>
      <c r="N33" s="34">
        <f t="shared" si="6"/>
        <v>22418348.437200002</v>
      </c>
      <c r="O33" s="34">
        <v>4260</v>
      </c>
      <c r="P33" s="14" t="s">
        <v>177</v>
      </c>
      <c r="Q33" s="15" t="s">
        <v>192</v>
      </c>
    </row>
    <row r="34" spans="1:17">
      <c r="A34" s="14" t="s">
        <v>4</v>
      </c>
      <c r="B34" s="14">
        <v>2009</v>
      </c>
      <c r="C34" s="34">
        <v>28602094.158925839</v>
      </c>
      <c r="D34" s="32">
        <v>0.81965063542419225</v>
      </c>
      <c r="E34" s="33">
        <v>73.656480000000002</v>
      </c>
      <c r="F34" s="42" t="s">
        <v>207</v>
      </c>
      <c r="G34" s="41" t="s">
        <v>207</v>
      </c>
      <c r="H34" s="33">
        <v>5.3047930000000001</v>
      </c>
      <c r="I34" s="33">
        <v>5.7478660000000001</v>
      </c>
      <c r="J34" s="41" t="s">
        <v>207</v>
      </c>
      <c r="K34" s="34">
        <v>34895470</v>
      </c>
      <c r="L34" s="32">
        <v>0.34139999999999998</v>
      </c>
      <c r="M34" s="34">
        <f t="shared" si="4"/>
        <v>11913313.457999999</v>
      </c>
      <c r="N34" s="34">
        <f t="shared" si="6"/>
        <v>22982156.542000003</v>
      </c>
      <c r="O34" s="34">
        <v>4420</v>
      </c>
      <c r="P34" s="14" t="s">
        <v>177</v>
      </c>
      <c r="Q34" s="15" t="s">
        <v>192</v>
      </c>
    </row>
    <row r="35" spans="1:17" s="35" customFormat="1">
      <c r="A35" s="35" t="s">
        <v>4</v>
      </c>
      <c r="B35" s="35">
        <v>2010</v>
      </c>
      <c r="C35" s="36">
        <v>30015149.073851679</v>
      </c>
      <c r="D35" s="37">
        <v>0.84735895979480769</v>
      </c>
      <c r="E35" s="38"/>
      <c r="F35" s="38"/>
      <c r="G35" s="37"/>
      <c r="H35" s="38"/>
      <c r="I35" s="38"/>
      <c r="J35" s="38"/>
      <c r="K35" s="36">
        <v>35422000</v>
      </c>
      <c r="L35" s="39" t="s">
        <v>207</v>
      </c>
      <c r="M35" s="39" t="s">
        <v>207</v>
      </c>
      <c r="N35" s="39" t="s">
        <v>207</v>
      </c>
      <c r="O35" s="36">
        <v>5041.2661551594638</v>
      </c>
      <c r="P35" s="35" t="s">
        <v>177</v>
      </c>
      <c r="Q35" s="40" t="s">
        <v>192</v>
      </c>
    </row>
    <row r="36" spans="1:17">
      <c r="A36" s="14" t="s">
        <v>6</v>
      </c>
      <c r="B36" s="14">
        <v>2000</v>
      </c>
      <c r="C36" s="34">
        <v>21054.692713459783</v>
      </c>
      <c r="D36" s="32">
        <v>1.4744680257036534E-3</v>
      </c>
      <c r="K36" s="34">
        <v>14279518</v>
      </c>
      <c r="L36" s="32">
        <v>0.51</v>
      </c>
      <c r="M36" s="34">
        <f>K36*L36</f>
        <v>7282554.1799999997</v>
      </c>
      <c r="N36" s="34">
        <f>K36-M36</f>
        <v>6996963.8200000003</v>
      </c>
      <c r="O36" s="34">
        <v>410</v>
      </c>
      <c r="P36" s="14" t="s">
        <v>177</v>
      </c>
      <c r="Q36" s="15" t="s">
        <v>193</v>
      </c>
    </row>
    <row r="37" spans="1:17">
      <c r="A37" s="14" t="s">
        <v>6</v>
      </c>
      <c r="B37" s="14">
        <v>2001</v>
      </c>
      <c r="C37" s="34">
        <v>73789.118271299696</v>
      </c>
      <c r="D37" s="32">
        <v>5.0181716751596921E-3</v>
      </c>
      <c r="K37" s="34">
        <v>14704383</v>
      </c>
      <c r="L37" s="32">
        <v>0.5</v>
      </c>
      <c r="M37" s="34">
        <f t="shared" ref="M37:M45" si="7">K37*L37</f>
        <v>7352191.5</v>
      </c>
      <c r="N37" s="34">
        <f t="shared" ref="N37:N38" si="8">K37-M37</f>
        <v>7352191.5</v>
      </c>
      <c r="O37" s="34">
        <v>450</v>
      </c>
      <c r="P37" s="14" t="s">
        <v>177</v>
      </c>
      <c r="Q37" s="15" t="s">
        <v>193</v>
      </c>
    </row>
    <row r="38" spans="1:17">
      <c r="A38" s="14" t="s">
        <v>6</v>
      </c>
      <c r="B38" s="14">
        <v>2002</v>
      </c>
      <c r="C38" s="34">
        <v>118575.8184236628</v>
      </c>
      <c r="D38" s="32">
        <v>7.8195472906510983E-3</v>
      </c>
      <c r="K38" s="34">
        <v>15164026</v>
      </c>
      <c r="L38" s="32">
        <v>0.49</v>
      </c>
      <c r="M38" s="34">
        <f t="shared" si="7"/>
        <v>7430372.7400000002</v>
      </c>
      <c r="N38" s="34">
        <f t="shared" si="8"/>
        <v>7733653.2599999998</v>
      </c>
      <c r="O38" s="34">
        <v>600</v>
      </c>
      <c r="P38" s="14" t="s">
        <v>177</v>
      </c>
      <c r="Q38" s="15" t="s">
        <v>193</v>
      </c>
    </row>
    <row r="39" spans="1:17">
      <c r="A39" s="14" t="s">
        <v>6</v>
      </c>
      <c r="B39" s="14">
        <v>2003</v>
      </c>
      <c r="C39" s="34">
        <v>278127.43761855247</v>
      </c>
      <c r="D39" s="32">
        <v>1.7775319477997365E-2</v>
      </c>
      <c r="K39" s="34">
        <v>15646832</v>
      </c>
      <c r="L39" s="32">
        <v>0.48</v>
      </c>
      <c r="M39" s="34">
        <f t="shared" si="7"/>
        <v>7510479.3599999994</v>
      </c>
      <c r="N39" s="34">
        <f>K39-M39</f>
        <v>8136352.6400000006</v>
      </c>
      <c r="O39" s="34">
        <v>680</v>
      </c>
      <c r="P39" s="14" t="s">
        <v>177</v>
      </c>
      <c r="Q39" s="15" t="s">
        <v>193</v>
      </c>
    </row>
    <row r="40" spans="1:17">
      <c r="A40" s="14" t="s">
        <v>6</v>
      </c>
      <c r="B40" s="14">
        <v>2004</v>
      </c>
      <c r="C40" s="34">
        <v>520275.77414063638</v>
      </c>
      <c r="D40" s="32">
        <v>3.2244238027267037E-2</v>
      </c>
      <c r="K40" s="34">
        <v>16135465</v>
      </c>
      <c r="L40" s="32">
        <v>0.47</v>
      </c>
      <c r="M40" s="34">
        <f t="shared" si="7"/>
        <v>7583668.5499999998</v>
      </c>
      <c r="N40" s="34">
        <f t="shared" ref="N40:N45" si="9">K40-M40</f>
        <v>8551796.4499999993</v>
      </c>
      <c r="O40" s="34">
        <v>910</v>
      </c>
      <c r="P40" s="14" t="s">
        <v>177</v>
      </c>
      <c r="Q40" s="15" t="s">
        <v>193</v>
      </c>
    </row>
    <row r="41" spans="1:17">
      <c r="A41" s="14" t="s">
        <v>6</v>
      </c>
      <c r="B41" s="14">
        <v>2005</v>
      </c>
      <c r="C41" s="34">
        <v>1179062.7919537479</v>
      </c>
      <c r="D41" s="32">
        <v>7.0952699092133517E-2</v>
      </c>
      <c r="K41" s="34">
        <v>16617589</v>
      </c>
      <c r="L41" s="32">
        <v>0.46</v>
      </c>
      <c r="M41" s="34">
        <f t="shared" si="7"/>
        <v>7644090.9400000004</v>
      </c>
      <c r="N41" s="34">
        <f t="shared" si="9"/>
        <v>8973498.0599999987</v>
      </c>
      <c r="O41" s="34">
        <v>1320</v>
      </c>
      <c r="P41" s="14" t="s">
        <v>177</v>
      </c>
      <c r="Q41" s="15" t="s">
        <v>193</v>
      </c>
    </row>
    <row r="42" spans="1:17">
      <c r="A42" s="14" t="s">
        <v>6</v>
      </c>
      <c r="B42" s="14">
        <v>2006</v>
      </c>
      <c r="C42" s="34">
        <v>2415983.879484083</v>
      </c>
      <c r="D42" s="32">
        <v>0.14137563267533829</v>
      </c>
      <c r="K42" s="34">
        <v>17089111</v>
      </c>
      <c r="L42" s="32">
        <v>0.45100000000000001</v>
      </c>
      <c r="M42" s="34">
        <f t="shared" si="7"/>
        <v>7707189.0609999998</v>
      </c>
      <c r="N42" s="34">
        <f t="shared" si="9"/>
        <v>9381921.9389999993</v>
      </c>
      <c r="O42" s="34">
        <v>1910</v>
      </c>
      <c r="P42" s="14" t="s">
        <v>177</v>
      </c>
      <c r="Q42" s="15" t="s">
        <v>193</v>
      </c>
    </row>
    <row r="43" spans="1:17">
      <c r="A43" s="14" t="s">
        <v>6</v>
      </c>
      <c r="B43" s="14">
        <v>2007</v>
      </c>
      <c r="C43" s="34">
        <v>4048396.314944047</v>
      </c>
      <c r="D43" s="32">
        <v>0.2306176030332843</v>
      </c>
      <c r="K43" s="34">
        <v>17554585</v>
      </c>
      <c r="L43" s="32">
        <v>0.442</v>
      </c>
      <c r="M43" s="34">
        <f t="shared" si="7"/>
        <v>7759126.5700000003</v>
      </c>
      <c r="N43" s="34">
        <f t="shared" si="9"/>
        <v>9795458.4299999997</v>
      </c>
      <c r="O43" s="34">
        <v>2590</v>
      </c>
      <c r="P43" s="14" t="s">
        <v>177</v>
      </c>
      <c r="Q43" s="15" t="s">
        <v>193</v>
      </c>
    </row>
    <row r="44" spans="1:17">
      <c r="A44" s="14" t="s">
        <v>6</v>
      </c>
      <c r="B44" s="14">
        <v>2008</v>
      </c>
      <c r="C44" s="34">
        <v>5955614.5997000877</v>
      </c>
      <c r="D44" s="32">
        <v>0.33048800409064122</v>
      </c>
      <c r="K44" s="34">
        <v>18020668</v>
      </c>
      <c r="L44" s="32">
        <v>0.433</v>
      </c>
      <c r="M44" s="34">
        <f t="shared" si="7"/>
        <v>7802949.2439999999</v>
      </c>
      <c r="N44" s="34">
        <f t="shared" si="9"/>
        <v>10217718.756000001</v>
      </c>
      <c r="O44" s="34">
        <v>3340</v>
      </c>
      <c r="P44" s="14" t="s">
        <v>177</v>
      </c>
      <c r="Q44" s="15" t="s">
        <v>193</v>
      </c>
    </row>
    <row r="45" spans="1:17">
      <c r="A45" s="14" t="s">
        <v>6</v>
      </c>
      <c r="B45" s="14">
        <v>2009</v>
      </c>
      <c r="C45" s="34">
        <v>7847537.9134813631</v>
      </c>
      <c r="D45" s="32">
        <v>0.42424554199593567</v>
      </c>
      <c r="E45" s="42" t="s">
        <v>207</v>
      </c>
      <c r="F45" s="42" t="s">
        <v>207</v>
      </c>
      <c r="G45" s="41" t="s">
        <v>207</v>
      </c>
      <c r="H45" s="42" t="s">
        <v>207</v>
      </c>
      <c r="I45" s="41" t="s">
        <v>207</v>
      </c>
      <c r="J45" s="41" t="s">
        <v>207</v>
      </c>
      <c r="K45" s="34">
        <v>18497632</v>
      </c>
      <c r="L45" s="32">
        <v>0.42399999999999999</v>
      </c>
      <c r="M45" s="34">
        <f t="shared" si="7"/>
        <v>7842995.9679999994</v>
      </c>
      <c r="N45" s="34">
        <f t="shared" si="9"/>
        <v>10654636.032000002</v>
      </c>
      <c r="O45" s="34">
        <v>3490</v>
      </c>
      <c r="P45" s="14" t="s">
        <v>177</v>
      </c>
      <c r="Q45" s="15" t="s">
        <v>193</v>
      </c>
    </row>
    <row r="46" spans="1:17" s="35" customFormat="1">
      <c r="A46" s="35" t="s">
        <v>6</v>
      </c>
      <c r="B46" s="35">
        <v>2010</v>
      </c>
      <c r="C46" s="36">
        <v>9698259.7201855239</v>
      </c>
      <c r="D46" s="37">
        <v>0.51062284632156707</v>
      </c>
      <c r="E46" s="38"/>
      <c r="F46" s="38"/>
      <c r="G46" s="37"/>
      <c r="H46" s="38"/>
      <c r="I46" s="38"/>
      <c r="J46" s="38"/>
      <c r="K46" s="36">
        <v>18993000</v>
      </c>
      <c r="L46" s="39" t="s">
        <v>207</v>
      </c>
      <c r="M46" s="39" t="s">
        <v>207</v>
      </c>
      <c r="N46" s="39" t="s">
        <v>207</v>
      </c>
      <c r="O46" s="36">
        <v>4566.4870868780272</v>
      </c>
      <c r="P46" s="35" t="s">
        <v>177</v>
      </c>
      <c r="Q46" s="40" t="s">
        <v>193</v>
      </c>
    </row>
    <row r="47" spans="1:17">
      <c r="A47" s="14" t="s">
        <v>8</v>
      </c>
      <c r="B47" s="14">
        <v>2000</v>
      </c>
      <c r="C47" s="34">
        <v>4322667.6339544775</v>
      </c>
      <c r="D47" s="32">
        <v>0.11702264447098659</v>
      </c>
      <c r="K47" s="34">
        <v>36938728</v>
      </c>
      <c r="L47" s="32">
        <v>9.9000000000000005E-2</v>
      </c>
      <c r="M47" s="34">
        <f>K47*L47</f>
        <v>3656934.0720000002</v>
      </c>
      <c r="N47" s="34">
        <f>K47-M47</f>
        <v>33281793.927999999</v>
      </c>
      <c r="O47" s="34">
        <v>7460</v>
      </c>
      <c r="P47" s="14" t="s">
        <v>177</v>
      </c>
      <c r="Q47" s="15" t="s">
        <v>194</v>
      </c>
    </row>
    <row r="48" spans="1:17">
      <c r="A48" s="14" t="s">
        <v>8</v>
      </c>
      <c r="B48" s="14">
        <v>2001</v>
      </c>
      <c r="C48" s="34">
        <v>4572005.641848417</v>
      </c>
      <c r="D48" s="32">
        <v>0.1225148112063939</v>
      </c>
      <c r="K48" s="34">
        <v>37317983</v>
      </c>
      <c r="L48" s="32">
        <v>9.64E-2</v>
      </c>
      <c r="M48" s="34">
        <f t="shared" ref="M48:M56" si="10">K48*L48</f>
        <v>3597453.5611999999</v>
      </c>
      <c r="N48" s="34">
        <f t="shared" ref="N48:N49" si="11">K48-M48</f>
        <v>33720529.4388</v>
      </c>
      <c r="O48" s="34">
        <v>6990</v>
      </c>
      <c r="P48" s="14" t="s">
        <v>177</v>
      </c>
      <c r="Q48" s="15" t="s">
        <v>194</v>
      </c>
    </row>
    <row r="49" spans="1:17">
      <c r="A49" s="14" t="s">
        <v>8</v>
      </c>
      <c r="B49" s="14">
        <v>2002</v>
      </c>
      <c r="C49" s="34">
        <v>4542653.7323594671</v>
      </c>
      <c r="D49" s="32">
        <v>0.12057005590145878</v>
      </c>
      <c r="K49" s="34">
        <v>37676467</v>
      </c>
      <c r="L49" s="32">
        <v>9.3800000000000008E-2</v>
      </c>
      <c r="M49" s="34">
        <f t="shared" si="10"/>
        <v>3534052.6046000002</v>
      </c>
      <c r="N49" s="34">
        <f t="shared" si="11"/>
        <v>34142414.395400003</v>
      </c>
      <c r="O49" s="34">
        <v>4040</v>
      </c>
      <c r="P49" s="14" t="s">
        <v>177</v>
      </c>
      <c r="Q49" s="15" t="s">
        <v>194</v>
      </c>
    </row>
    <row r="50" spans="1:17">
      <c r="A50" s="14" t="s">
        <v>8</v>
      </c>
      <c r="B50" s="14">
        <v>2003</v>
      </c>
      <c r="C50" s="34">
        <v>5293149.9647879293</v>
      </c>
      <c r="D50" s="32">
        <v>0.13920746684193203</v>
      </c>
      <c r="K50" s="34">
        <v>38023463</v>
      </c>
      <c r="L50" s="32">
        <v>9.1199999999999989E-2</v>
      </c>
      <c r="M50" s="34">
        <f t="shared" si="10"/>
        <v>3467739.8255999996</v>
      </c>
      <c r="N50" s="34">
        <f>K50-M50</f>
        <v>34555723.174400002</v>
      </c>
      <c r="O50" s="34">
        <v>3670</v>
      </c>
      <c r="P50" s="14" t="s">
        <v>177</v>
      </c>
      <c r="Q50" s="15" t="s">
        <v>194</v>
      </c>
    </row>
    <row r="51" spans="1:17">
      <c r="A51" s="14" t="s">
        <v>8</v>
      </c>
      <c r="B51" s="14">
        <v>2004</v>
      </c>
      <c r="C51" s="34">
        <v>7407275.8487502662</v>
      </c>
      <c r="D51" s="32">
        <v>0.19303835958974053</v>
      </c>
      <c r="K51" s="34">
        <v>38372041</v>
      </c>
      <c r="L51" s="32">
        <v>8.8599999999999998E-2</v>
      </c>
      <c r="M51" s="34">
        <f t="shared" si="10"/>
        <v>3399762.8325999998</v>
      </c>
      <c r="N51" s="34">
        <f t="shared" ref="N51:N56" si="12">K51-M51</f>
        <v>34972278.167400002</v>
      </c>
      <c r="O51" s="34">
        <v>3580</v>
      </c>
      <c r="P51" s="14" t="s">
        <v>177</v>
      </c>
      <c r="Q51" s="15" t="s">
        <v>194</v>
      </c>
    </row>
    <row r="52" spans="1:17">
      <c r="A52" s="14" t="s">
        <v>8</v>
      </c>
      <c r="B52" s="14">
        <v>2005</v>
      </c>
      <c r="C52" s="34">
        <v>14926891.84083215</v>
      </c>
      <c r="D52" s="32">
        <v>0.38539308173824227</v>
      </c>
      <c r="K52" s="34">
        <v>38731603</v>
      </c>
      <c r="L52" s="32">
        <v>8.5999999999999993E-2</v>
      </c>
      <c r="M52" s="34">
        <f t="shared" si="10"/>
        <v>3330917.8579999995</v>
      </c>
      <c r="N52" s="34">
        <f t="shared" si="12"/>
        <v>35400685.141999997</v>
      </c>
      <c r="O52" s="34">
        <v>4460</v>
      </c>
      <c r="P52" s="14" t="s">
        <v>177</v>
      </c>
      <c r="Q52" s="15" t="s">
        <v>194</v>
      </c>
    </row>
    <row r="53" spans="1:17">
      <c r="A53" s="14" t="s">
        <v>8</v>
      </c>
      <c r="B53" s="14">
        <v>2006</v>
      </c>
      <c r="C53" s="34">
        <v>21036370.89426849</v>
      </c>
      <c r="D53" s="32">
        <v>0.53794103640784696</v>
      </c>
      <c r="K53" s="34">
        <v>39105347</v>
      </c>
      <c r="L53" s="32">
        <v>8.4000000000000005E-2</v>
      </c>
      <c r="M53" s="34">
        <f t="shared" si="10"/>
        <v>3284849.148</v>
      </c>
      <c r="N53" s="34">
        <f t="shared" si="12"/>
        <v>35820497.851999998</v>
      </c>
      <c r="O53" s="34">
        <v>5160</v>
      </c>
      <c r="P53" s="14" t="s">
        <v>177</v>
      </c>
      <c r="Q53" s="15" t="s">
        <v>194</v>
      </c>
    </row>
    <row r="54" spans="1:17">
      <c r="A54" s="14" t="s">
        <v>8</v>
      </c>
      <c r="B54" s="14">
        <v>2007</v>
      </c>
      <c r="C54" s="34">
        <v>26856607.160813197</v>
      </c>
      <c r="D54" s="32">
        <v>0.68007827106652696</v>
      </c>
      <c r="K54" s="34">
        <v>39490465</v>
      </c>
      <c r="L54" s="32">
        <v>8.199999999999999E-2</v>
      </c>
      <c r="M54" s="34">
        <f t="shared" si="10"/>
        <v>3238218.1299999994</v>
      </c>
      <c r="N54" s="34">
        <f t="shared" si="12"/>
        <v>36252246.869999997</v>
      </c>
      <c r="O54" s="34">
        <v>6040</v>
      </c>
      <c r="P54" s="14" t="s">
        <v>177</v>
      </c>
      <c r="Q54" s="15" t="s">
        <v>194</v>
      </c>
    </row>
    <row r="55" spans="1:17">
      <c r="A55" s="14" t="s">
        <v>8</v>
      </c>
      <c r="B55" s="14">
        <v>2008</v>
      </c>
      <c r="C55" s="34">
        <v>30445084.250099164</v>
      </c>
      <c r="D55" s="32">
        <v>0.76336031685945138</v>
      </c>
      <c r="K55" s="34">
        <v>39882980</v>
      </c>
      <c r="L55" s="32">
        <v>0.08</v>
      </c>
      <c r="M55" s="34">
        <f t="shared" si="10"/>
        <v>3190638.4</v>
      </c>
      <c r="N55" s="34">
        <f t="shared" si="12"/>
        <v>36692341.600000001</v>
      </c>
      <c r="O55" s="34">
        <v>7190</v>
      </c>
      <c r="P55" s="14" t="s">
        <v>177</v>
      </c>
      <c r="Q55" s="15" t="s">
        <v>194</v>
      </c>
    </row>
    <row r="56" spans="1:17">
      <c r="A56" s="14" t="s">
        <v>8</v>
      </c>
      <c r="B56" s="14">
        <v>2009</v>
      </c>
      <c r="C56" s="34">
        <v>33725722.880906671</v>
      </c>
      <c r="D56" s="32">
        <v>0.83735743456428824</v>
      </c>
      <c r="E56" s="33">
        <v>90.643004760000011</v>
      </c>
      <c r="F56" s="33">
        <v>53.252596800000006</v>
      </c>
      <c r="G56" s="41" t="s">
        <v>207</v>
      </c>
      <c r="H56" s="33">
        <v>13.2097438</v>
      </c>
      <c r="I56" s="33">
        <v>36.852829999999997</v>
      </c>
      <c r="J56" s="41" t="s">
        <v>207</v>
      </c>
      <c r="K56" s="34">
        <v>40276376</v>
      </c>
      <c r="L56" s="32">
        <v>7.8E-2</v>
      </c>
      <c r="M56" s="34">
        <f t="shared" si="10"/>
        <v>3141557.3280000002</v>
      </c>
      <c r="N56" s="34">
        <f t="shared" si="12"/>
        <v>37134818.671999998</v>
      </c>
      <c r="O56" s="34">
        <v>7570</v>
      </c>
      <c r="P56" s="14" t="s">
        <v>177</v>
      </c>
      <c r="Q56" s="15" t="s">
        <v>194</v>
      </c>
    </row>
    <row r="57" spans="1:17" s="35" customFormat="1">
      <c r="A57" s="35" t="s">
        <v>8</v>
      </c>
      <c r="B57" s="35">
        <v>2010</v>
      </c>
      <c r="C57" s="36">
        <v>36913439.567615226</v>
      </c>
      <c r="D57" s="37">
        <v>0.90772241104645712</v>
      </c>
      <c r="E57" s="38"/>
      <c r="F57" s="38"/>
      <c r="G57" s="37"/>
      <c r="H57" s="38"/>
      <c r="I57" s="38"/>
      <c r="J57" s="38"/>
      <c r="K57" s="36">
        <v>40666000</v>
      </c>
      <c r="L57" s="39" t="s">
        <v>207</v>
      </c>
      <c r="M57" s="39" t="s">
        <v>207</v>
      </c>
      <c r="N57" s="39" t="s">
        <v>207</v>
      </c>
      <c r="O57" s="36">
        <v>8793.0278778975844</v>
      </c>
      <c r="P57" s="35" t="s">
        <v>177</v>
      </c>
      <c r="Q57" s="40" t="s">
        <v>194</v>
      </c>
    </row>
    <row r="58" spans="1:17">
      <c r="A58" s="14" t="s">
        <v>9</v>
      </c>
      <c r="B58" s="14">
        <v>2000</v>
      </c>
      <c r="C58" s="34">
        <v>16497.989229743926</v>
      </c>
      <c r="D58" s="32">
        <v>5.3637851056986029E-3</v>
      </c>
      <c r="K58" s="34">
        <v>3075811</v>
      </c>
      <c r="L58" s="32">
        <v>0.34899999999999998</v>
      </c>
      <c r="M58" s="34">
        <f>K58*L58</f>
        <v>1073458.0389999999</v>
      </c>
      <c r="N58" s="34">
        <f>K58-M58</f>
        <v>2002352.9610000001</v>
      </c>
      <c r="O58" s="34">
        <v>660</v>
      </c>
      <c r="P58" s="14" t="s">
        <v>177</v>
      </c>
      <c r="Q58" s="15" t="s">
        <v>191</v>
      </c>
    </row>
    <row r="59" spans="1:17">
      <c r="A59" s="14" t="s">
        <v>9</v>
      </c>
      <c r="B59" s="14">
        <v>2001</v>
      </c>
      <c r="C59" s="34">
        <v>23917.107971554076</v>
      </c>
      <c r="D59" s="32">
        <v>7.802213451427004E-3</v>
      </c>
      <c r="K59" s="34">
        <v>3065426</v>
      </c>
      <c r="L59" s="32">
        <v>0.35100000000000003</v>
      </c>
      <c r="M59" s="34">
        <f t="shared" ref="M59:M67" si="13">K59*L59</f>
        <v>1075964.5260000001</v>
      </c>
      <c r="N59" s="34">
        <f t="shared" ref="N59:N60" si="14">K59-M59</f>
        <v>1989461.4739999999</v>
      </c>
      <c r="O59" s="34">
        <v>710</v>
      </c>
      <c r="P59" s="14" t="s">
        <v>177</v>
      </c>
      <c r="Q59" s="15" t="s">
        <v>191</v>
      </c>
    </row>
    <row r="60" spans="1:17">
      <c r="A60" s="14" t="s">
        <v>9</v>
      </c>
      <c r="B60" s="14">
        <v>2002</v>
      </c>
      <c r="C60" s="34">
        <v>67061.174491578466</v>
      </c>
      <c r="D60" s="32">
        <v>2.191117747533107E-2</v>
      </c>
      <c r="K60" s="34">
        <v>3060592</v>
      </c>
      <c r="L60" s="32">
        <v>0.35299999999999998</v>
      </c>
      <c r="M60" s="34">
        <f t="shared" si="13"/>
        <v>1080388.976</v>
      </c>
      <c r="N60" s="34">
        <f t="shared" si="14"/>
        <v>1980203.024</v>
      </c>
      <c r="O60" s="34">
        <v>800</v>
      </c>
      <c r="P60" s="14" t="s">
        <v>177</v>
      </c>
      <c r="Q60" s="15" t="s">
        <v>191</v>
      </c>
    </row>
    <row r="61" spans="1:17">
      <c r="A61" s="14" t="s">
        <v>9</v>
      </c>
      <c r="B61" s="14">
        <v>2003</v>
      </c>
      <c r="C61" s="34">
        <v>105393.7619348904</v>
      </c>
      <c r="D61" s="32">
        <v>3.44428110706173E-2</v>
      </c>
      <c r="K61" s="34">
        <v>3059964</v>
      </c>
      <c r="L61" s="32">
        <v>0.35499999999999998</v>
      </c>
      <c r="M61" s="34">
        <f t="shared" si="13"/>
        <v>1086287.22</v>
      </c>
      <c r="N61" s="34">
        <f>K61-M61</f>
        <v>1973676.78</v>
      </c>
      <c r="O61" s="34">
        <v>950</v>
      </c>
      <c r="P61" s="14" t="s">
        <v>177</v>
      </c>
      <c r="Q61" s="15" t="s">
        <v>191</v>
      </c>
    </row>
    <row r="62" spans="1:17">
      <c r="A62" s="14" t="s">
        <v>9</v>
      </c>
      <c r="B62" s="14">
        <v>2004</v>
      </c>
      <c r="C62" s="34">
        <v>164922.07113438181</v>
      </c>
      <c r="D62" s="32">
        <v>5.3863642672318322E-2</v>
      </c>
      <c r="K62" s="34">
        <v>3061844</v>
      </c>
      <c r="L62" s="32">
        <v>0.35700000000000004</v>
      </c>
      <c r="M62" s="34">
        <f t="shared" si="13"/>
        <v>1093078.3080000002</v>
      </c>
      <c r="N62" s="34">
        <f t="shared" ref="N62:N67" si="15">K62-M62</f>
        <v>1968765.6919999998</v>
      </c>
      <c r="O62" s="34">
        <v>1150</v>
      </c>
      <c r="P62" s="14" t="s">
        <v>177</v>
      </c>
      <c r="Q62" s="15" t="s">
        <v>191</v>
      </c>
    </row>
    <row r="63" spans="1:17">
      <c r="A63" s="14" t="s">
        <v>9</v>
      </c>
      <c r="B63" s="14">
        <v>2005</v>
      </c>
      <c r="C63" s="34">
        <v>612231.32798617077</v>
      </c>
      <c r="D63" s="32">
        <v>0.19975409773034275</v>
      </c>
      <c r="K63" s="34">
        <v>3064925</v>
      </c>
      <c r="L63" s="32">
        <v>0.35899999999999999</v>
      </c>
      <c r="M63" s="34">
        <f t="shared" si="13"/>
        <v>1100308.075</v>
      </c>
      <c r="N63" s="34">
        <f t="shared" si="15"/>
        <v>1964616.925</v>
      </c>
      <c r="O63" s="34">
        <v>1470</v>
      </c>
      <c r="P63" s="14" t="s">
        <v>177</v>
      </c>
      <c r="Q63" s="15" t="s">
        <v>191</v>
      </c>
    </row>
    <row r="64" spans="1:17">
      <c r="A64" s="14" t="s">
        <v>9</v>
      </c>
      <c r="B64" s="14">
        <v>2006</v>
      </c>
      <c r="C64" s="34">
        <v>1155878.2255949718</v>
      </c>
      <c r="D64" s="32">
        <v>0.37669468566469394</v>
      </c>
      <c r="K64" s="34">
        <v>3068475</v>
      </c>
      <c r="L64" s="32">
        <v>0.35979999999999995</v>
      </c>
      <c r="M64" s="34">
        <f t="shared" si="13"/>
        <v>1104037.3049999999</v>
      </c>
      <c r="N64" s="34">
        <f t="shared" si="15"/>
        <v>1964437.6950000001</v>
      </c>
      <c r="O64" s="34">
        <v>1920</v>
      </c>
      <c r="P64" s="14" t="s">
        <v>177</v>
      </c>
      <c r="Q64" s="15" t="s">
        <v>191</v>
      </c>
    </row>
    <row r="65" spans="1:17">
      <c r="A65" s="14" t="s">
        <v>9</v>
      </c>
      <c r="B65" s="14">
        <v>2007</v>
      </c>
      <c r="C65" s="34">
        <v>1727510.5661235636</v>
      </c>
      <c r="D65" s="32">
        <v>0.5622583170185238</v>
      </c>
      <c r="K65" s="34">
        <v>3072450</v>
      </c>
      <c r="L65" s="32">
        <v>0.36060000000000003</v>
      </c>
      <c r="M65" s="34">
        <f t="shared" si="13"/>
        <v>1107925.4700000002</v>
      </c>
      <c r="N65" s="34">
        <f t="shared" si="15"/>
        <v>1964524.5299999998</v>
      </c>
      <c r="O65" s="34">
        <v>2580</v>
      </c>
      <c r="P65" s="14" t="s">
        <v>177</v>
      </c>
      <c r="Q65" s="15" t="s">
        <v>191</v>
      </c>
    </row>
    <row r="66" spans="1:17">
      <c r="A66" s="14" t="s">
        <v>9</v>
      </c>
      <c r="B66" s="14">
        <v>2008</v>
      </c>
      <c r="C66" s="34">
        <v>2430668.9906252422</v>
      </c>
      <c r="D66" s="32">
        <v>0.78992533868078552</v>
      </c>
      <c r="K66" s="34">
        <v>3077087</v>
      </c>
      <c r="L66" s="32">
        <v>0.3614</v>
      </c>
      <c r="M66" s="34">
        <f t="shared" si="13"/>
        <v>1112059.2418</v>
      </c>
      <c r="N66" s="34">
        <f t="shared" si="15"/>
        <v>1965027.7582</v>
      </c>
      <c r="O66" s="34">
        <v>3350</v>
      </c>
      <c r="P66" s="14" t="s">
        <v>177</v>
      </c>
      <c r="Q66" s="15" t="s">
        <v>191</v>
      </c>
    </row>
    <row r="67" spans="1:17">
      <c r="A67" s="14" t="s">
        <v>9</v>
      </c>
      <c r="B67" s="14">
        <v>2009</v>
      </c>
      <c r="C67" s="34">
        <v>2633517.953173615</v>
      </c>
      <c r="D67" s="32">
        <v>0.85421985402090883</v>
      </c>
      <c r="E67" s="33">
        <v>63.050760000000004</v>
      </c>
      <c r="F67" s="33">
        <v>16.367179999999998</v>
      </c>
      <c r="G67" s="41" t="s">
        <v>207</v>
      </c>
      <c r="H67" s="33">
        <v>15.990930000000001</v>
      </c>
      <c r="I67" s="33">
        <v>28.710049999999999</v>
      </c>
      <c r="J67" s="33">
        <v>111.24120000000001</v>
      </c>
      <c r="K67" s="34">
        <v>3082951</v>
      </c>
      <c r="L67" s="32">
        <v>0.36219999999999997</v>
      </c>
      <c r="M67" s="34">
        <f t="shared" si="13"/>
        <v>1116644.8521999998</v>
      </c>
      <c r="N67" s="34">
        <f t="shared" si="15"/>
        <v>1966306.1478000002</v>
      </c>
      <c r="O67" s="34">
        <v>3100</v>
      </c>
      <c r="P67" s="14" t="s">
        <v>177</v>
      </c>
      <c r="Q67" s="15" t="s">
        <v>191</v>
      </c>
    </row>
    <row r="68" spans="1:17" s="35" customFormat="1">
      <c r="A68" s="35" t="s">
        <v>9</v>
      </c>
      <c r="B68" s="35">
        <v>2010</v>
      </c>
      <c r="C68" s="36">
        <v>2991314.3622850059</v>
      </c>
      <c r="D68" s="37">
        <v>0.96806290041585952</v>
      </c>
      <c r="E68" s="38"/>
      <c r="F68" s="38"/>
      <c r="G68" s="37"/>
      <c r="H68" s="38"/>
      <c r="I68" s="38"/>
      <c r="J68" s="38"/>
      <c r="K68" s="36">
        <v>3090000</v>
      </c>
      <c r="L68" s="39" t="s">
        <v>207</v>
      </c>
      <c r="M68" s="39" t="s">
        <v>207</v>
      </c>
      <c r="N68" s="39" t="s">
        <v>207</v>
      </c>
      <c r="O68" s="36">
        <v>3780.0231929521083</v>
      </c>
      <c r="P68" s="35" t="s">
        <v>177</v>
      </c>
      <c r="Q68" s="40" t="s">
        <v>191</v>
      </c>
    </row>
    <row r="69" spans="1:17">
      <c r="A69" s="14" t="s">
        <v>10</v>
      </c>
      <c r="B69" s="14">
        <v>2000</v>
      </c>
      <c r="C69" s="34">
        <v>10418606</v>
      </c>
      <c r="D69" s="32">
        <v>0.54396731582519708</v>
      </c>
      <c r="K69" s="34">
        <v>19153000</v>
      </c>
      <c r="L69" s="32">
        <v>0.128</v>
      </c>
      <c r="M69" s="34">
        <f>K69*L69</f>
        <v>2451584</v>
      </c>
      <c r="N69" s="34">
        <f>K69-M69</f>
        <v>16701416</v>
      </c>
      <c r="O69" s="34">
        <v>21260</v>
      </c>
      <c r="P69" s="14" t="s">
        <v>178</v>
      </c>
      <c r="Q69" s="15" t="s">
        <v>203</v>
      </c>
    </row>
    <row r="70" spans="1:17">
      <c r="A70" s="14" t="s">
        <v>10</v>
      </c>
      <c r="B70" s="14">
        <v>2001</v>
      </c>
      <c r="C70" s="34">
        <v>11991615</v>
      </c>
      <c r="D70" s="32">
        <v>0.61771055478287751</v>
      </c>
      <c r="K70" s="34">
        <v>19413000</v>
      </c>
      <c r="L70" s="32">
        <v>0.126</v>
      </c>
      <c r="M70" s="34">
        <f t="shared" ref="M70:M78" si="16">K70*L70</f>
        <v>2446038</v>
      </c>
      <c r="N70" s="34">
        <f t="shared" ref="N70:N71" si="17">K70-M70</f>
        <v>16966962</v>
      </c>
      <c r="O70" s="34">
        <v>20250</v>
      </c>
      <c r="P70" s="14" t="s">
        <v>178</v>
      </c>
      <c r="Q70" s="15" t="s">
        <v>203</v>
      </c>
    </row>
    <row r="71" spans="1:17">
      <c r="A71" s="14" t="s">
        <v>10</v>
      </c>
      <c r="B71" s="14">
        <v>2002</v>
      </c>
      <c r="C71" s="34">
        <v>13355921</v>
      </c>
      <c r="D71" s="32">
        <v>0.67964221378629508</v>
      </c>
      <c r="K71" s="34">
        <v>19651400</v>
      </c>
      <c r="L71" s="32">
        <v>0.124</v>
      </c>
      <c r="M71" s="34">
        <f t="shared" si="16"/>
        <v>2436773.6</v>
      </c>
      <c r="N71" s="34">
        <f t="shared" si="17"/>
        <v>17214626.399999999</v>
      </c>
      <c r="O71" s="34">
        <v>20100</v>
      </c>
      <c r="P71" s="14" t="s">
        <v>178</v>
      </c>
      <c r="Q71" s="15" t="s">
        <v>203</v>
      </c>
    </row>
    <row r="72" spans="1:17">
      <c r="A72" s="14" t="s">
        <v>10</v>
      </c>
      <c r="B72" s="14">
        <v>2003</v>
      </c>
      <c r="C72" s="34">
        <v>15437938</v>
      </c>
      <c r="D72" s="32">
        <v>0.77595514541049693</v>
      </c>
      <c r="K72" s="34">
        <v>19895400</v>
      </c>
      <c r="L72" s="32">
        <v>0.122</v>
      </c>
      <c r="M72" s="34">
        <f t="shared" si="16"/>
        <v>2427238.7999999998</v>
      </c>
      <c r="N72" s="34">
        <f>K72-M72</f>
        <v>17468161.199999999</v>
      </c>
      <c r="O72" s="34">
        <v>21260</v>
      </c>
      <c r="P72" s="14" t="s">
        <v>178</v>
      </c>
      <c r="Q72" s="15" t="s">
        <v>203</v>
      </c>
    </row>
    <row r="73" spans="1:17">
      <c r="A73" s="14" t="s">
        <v>10</v>
      </c>
      <c r="B73" s="14">
        <v>2004</v>
      </c>
      <c r="C73" s="34">
        <v>17125159</v>
      </c>
      <c r="D73" s="32">
        <v>0.85083811123145558</v>
      </c>
      <c r="K73" s="34">
        <v>20127400</v>
      </c>
      <c r="L73" s="32">
        <v>0.12</v>
      </c>
      <c r="M73" s="34">
        <f t="shared" si="16"/>
        <v>2415288</v>
      </c>
      <c r="N73" s="34">
        <f t="shared" ref="N73:N78" si="18">K73-M73</f>
        <v>17712112</v>
      </c>
      <c r="O73" s="34">
        <v>25670</v>
      </c>
      <c r="P73" s="14" t="s">
        <v>178</v>
      </c>
      <c r="Q73" s="15" t="s">
        <v>203</v>
      </c>
    </row>
    <row r="74" spans="1:17">
      <c r="A74" s="14" t="s">
        <v>10</v>
      </c>
      <c r="B74" s="14">
        <v>2005</v>
      </c>
      <c r="C74" s="34">
        <v>19066042</v>
      </c>
      <c r="D74" s="32">
        <v>0.9348481965991331</v>
      </c>
      <c r="K74" s="34">
        <v>20394800</v>
      </c>
      <c r="L74" s="32">
        <v>0.11800000000000001</v>
      </c>
      <c r="M74" s="34">
        <f t="shared" si="16"/>
        <v>2406586.4000000004</v>
      </c>
      <c r="N74" s="34">
        <f t="shared" si="18"/>
        <v>17988213.600000001</v>
      </c>
      <c r="O74" s="34">
        <v>30400</v>
      </c>
      <c r="P74" s="14" t="s">
        <v>178</v>
      </c>
      <c r="Q74" s="15" t="s">
        <v>203</v>
      </c>
    </row>
    <row r="75" spans="1:17">
      <c r="A75" s="14" t="s">
        <v>10</v>
      </c>
      <c r="B75" s="14">
        <v>2006</v>
      </c>
      <c r="C75" s="34">
        <v>20092000</v>
      </c>
      <c r="D75" s="32">
        <v>0.97072649882355211</v>
      </c>
      <c r="K75" s="34">
        <v>20697900</v>
      </c>
      <c r="L75" s="32">
        <v>0.1162</v>
      </c>
      <c r="M75" s="34">
        <f t="shared" si="16"/>
        <v>2405095.98</v>
      </c>
      <c r="N75" s="34">
        <f t="shared" si="18"/>
        <v>18292804.02</v>
      </c>
      <c r="O75" s="34">
        <v>34300</v>
      </c>
      <c r="P75" s="14" t="s">
        <v>178</v>
      </c>
      <c r="Q75" s="15" t="s">
        <v>203</v>
      </c>
    </row>
    <row r="76" spans="1:17">
      <c r="A76" s="14" t="s">
        <v>10</v>
      </c>
      <c r="B76" s="14">
        <v>2007</v>
      </c>
      <c r="C76" s="34">
        <v>21472000</v>
      </c>
      <c r="D76" s="32">
        <v>1.0189583580495907</v>
      </c>
      <c r="K76" s="34">
        <v>21072500</v>
      </c>
      <c r="L76" s="32">
        <v>0.1144</v>
      </c>
      <c r="M76" s="34">
        <f t="shared" si="16"/>
        <v>2410694</v>
      </c>
      <c r="N76" s="34">
        <f t="shared" si="18"/>
        <v>18661806</v>
      </c>
      <c r="O76" s="34">
        <v>37140</v>
      </c>
      <c r="P76" s="14" t="s">
        <v>178</v>
      </c>
      <c r="Q76" s="15" t="s">
        <v>203</v>
      </c>
    </row>
    <row r="77" spans="1:17">
      <c r="A77" s="14" t="s">
        <v>10</v>
      </c>
      <c r="B77" s="14">
        <v>2008</v>
      </c>
      <c r="C77" s="34">
        <v>23290000</v>
      </c>
      <c r="D77" s="32">
        <v>1.0867029367575285</v>
      </c>
      <c r="K77" s="34">
        <v>21431800</v>
      </c>
      <c r="L77" s="32">
        <v>0.11259999999999999</v>
      </c>
      <c r="M77" s="34">
        <f t="shared" si="16"/>
        <v>2413220.6799999997</v>
      </c>
      <c r="N77" s="34">
        <f t="shared" si="18"/>
        <v>19018579.32</v>
      </c>
      <c r="O77" s="34">
        <v>41890</v>
      </c>
      <c r="P77" s="14" t="s">
        <v>178</v>
      </c>
      <c r="Q77" s="15" t="s">
        <v>203</v>
      </c>
    </row>
    <row r="78" spans="1:17">
      <c r="A78" s="14" t="s">
        <v>10</v>
      </c>
      <c r="B78" s="14">
        <v>2009</v>
      </c>
      <c r="C78" s="34">
        <v>25525000</v>
      </c>
      <c r="D78" s="32">
        <v>1.1668624770856095</v>
      </c>
      <c r="E78" s="42" t="s">
        <v>207</v>
      </c>
      <c r="F78" s="42" t="s">
        <v>207</v>
      </c>
      <c r="G78" s="32">
        <v>0.78160573890919094</v>
      </c>
      <c r="H78" s="33">
        <v>38.647902000000002</v>
      </c>
      <c r="I78" s="33">
        <v>156.69300000000001</v>
      </c>
      <c r="J78" s="33">
        <v>4039.6379999999999</v>
      </c>
      <c r="K78" s="34">
        <v>21874900</v>
      </c>
      <c r="L78" s="32">
        <v>0.1108</v>
      </c>
      <c r="M78" s="34">
        <f t="shared" si="16"/>
        <v>2423738.92</v>
      </c>
      <c r="N78" s="34">
        <f t="shared" si="18"/>
        <v>19451161.079999998</v>
      </c>
      <c r="O78" s="34">
        <v>43770</v>
      </c>
      <c r="P78" s="14" t="s">
        <v>178</v>
      </c>
      <c r="Q78" s="15" t="s">
        <v>203</v>
      </c>
    </row>
    <row r="79" spans="1:17" s="35" customFormat="1">
      <c r="A79" s="35" t="s">
        <v>10</v>
      </c>
      <c r="B79" s="35">
        <v>2010</v>
      </c>
      <c r="C79" s="36">
        <v>27402979</v>
      </c>
      <c r="D79" s="37">
        <v>1.2273471133605052</v>
      </c>
      <c r="E79" s="38"/>
      <c r="F79" s="38"/>
      <c r="G79" s="37"/>
      <c r="H79" s="38"/>
      <c r="I79" s="38"/>
      <c r="J79" s="38"/>
      <c r="K79" s="36">
        <v>22327000</v>
      </c>
      <c r="L79" s="39" t="s">
        <v>207</v>
      </c>
      <c r="M79" s="39" t="s">
        <v>207</v>
      </c>
      <c r="N79" s="39" t="s">
        <v>207</v>
      </c>
      <c r="O79" s="36">
        <v>48699.744441489405</v>
      </c>
      <c r="P79" s="35" t="s">
        <v>178</v>
      </c>
      <c r="Q79" s="40" t="s">
        <v>203</v>
      </c>
    </row>
    <row r="80" spans="1:17">
      <c r="A80" s="14" t="s">
        <v>11</v>
      </c>
      <c r="B80" s="14">
        <v>2000</v>
      </c>
      <c r="C80" s="34">
        <v>6079089</v>
      </c>
      <c r="D80" s="32">
        <v>0.75878962571285502</v>
      </c>
      <c r="K80" s="34">
        <v>8011560.5089999996</v>
      </c>
      <c r="L80" s="32">
        <v>0.34200000000000003</v>
      </c>
      <c r="M80" s="34">
        <f>K80*L80</f>
        <v>2739953.6940780003</v>
      </c>
      <c r="N80" s="34">
        <f>K80-M80</f>
        <v>5271606.8149219994</v>
      </c>
      <c r="O80" s="34">
        <v>25840</v>
      </c>
      <c r="P80" s="14" t="s">
        <v>178</v>
      </c>
      <c r="Q80" s="15" t="s">
        <v>204</v>
      </c>
    </row>
    <row r="81" spans="1:17">
      <c r="A81" s="14" t="s">
        <v>11</v>
      </c>
      <c r="B81" s="14">
        <v>2001</v>
      </c>
      <c r="C81" s="34">
        <v>6708230</v>
      </c>
      <c r="D81" s="32">
        <v>0.83404413244036513</v>
      </c>
      <c r="K81" s="34">
        <v>8043015.6380000003</v>
      </c>
      <c r="L81" s="32">
        <v>0.34060000000000001</v>
      </c>
      <c r="M81" s="34">
        <f t="shared" ref="M81:M89" si="19">K81*L81</f>
        <v>2739451.1263028001</v>
      </c>
      <c r="N81" s="34">
        <f t="shared" ref="N81:N82" si="20">K81-M81</f>
        <v>5303564.5116972001</v>
      </c>
      <c r="O81" s="34">
        <v>24210</v>
      </c>
      <c r="P81" s="14" t="s">
        <v>178</v>
      </c>
      <c r="Q81" s="15" t="s">
        <v>204</v>
      </c>
    </row>
    <row r="82" spans="1:17">
      <c r="A82" s="14" t="s">
        <v>11</v>
      </c>
      <c r="B82" s="14">
        <v>2002</v>
      </c>
      <c r="C82" s="34">
        <v>6983400</v>
      </c>
      <c r="D82" s="32">
        <v>0.86389307372086555</v>
      </c>
      <c r="K82" s="34">
        <v>8083639.2980000004</v>
      </c>
      <c r="L82" s="32">
        <v>0.3392</v>
      </c>
      <c r="M82" s="34">
        <f t="shared" si="19"/>
        <v>2741970.4498816002</v>
      </c>
      <c r="N82" s="34">
        <f t="shared" si="20"/>
        <v>5341668.8481184002</v>
      </c>
      <c r="O82" s="34">
        <v>23910</v>
      </c>
      <c r="P82" s="14" t="s">
        <v>178</v>
      </c>
      <c r="Q82" s="15" t="s">
        <v>204</v>
      </c>
    </row>
    <row r="83" spans="1:17">
      <c r="A83" s="14" t="s">
        <v>11</v>
      </c>
      <c r="B83" s="14">
        <v>2003</v>
      </c>
      <c r="C83" s="34">
        <v>7304400</v>
      </c>
      <c r="D83" s="32">
        <v>0.89980043854246228</v>
      </c>
      <c r="K83" s="34">
        <v>8117800</v>
      </c>
      <c r="L83" s="32">
        <v>0.33779999999999999</v>
      </c>
      <c r="M83" s="34">
        <f t="shared" si="19"/>
        <v>2742192.84</v>
      </c>
      <c r="N83" s="34">
        <f>K83-M83</f>
        <v>5375607.1600000001</v>
      </c>
      <c r="O83" s="34">
        <v>26810</v>
      </c>
      <c r="P83" s="14" t="s">
        <v>178</v>
      </c>
      <c r="Q83" s="15" t="s">
        <v>204</v>
      </c>
    </row>
    <row r="84" spans="1:17">
      <c r="A84" s="14" t="s">
        <v>11</v>
      </c>
      <c r="B84" s="14">
        <v>2004</v>
      </c>
      <c r="C84" s="34">
        <v>7670868</v>
      </c>
      <c r="D84" s="32">
        <v>0.93836691254724947</v>
      </c>
      <c r="K84" s="34">
        <v>8174700</v>
      </c>
      <c r="L84" s="32">
        <v>0.33640000000000003</v>
      </c>
      <c r="M84" s="34">
        <f t="shared" si="19"/>
        <v>2749969.08</v>
      </c>
      <c r="N84" s="34">
        <f t="shared" ref="N84:N89" si="21">K84-M84</f>
        <v>5424730.9199999999</v>
      </c>
      <c r="O84" s="34">
        <v>32350</v>
      </c>
      <c r="P84" s="14" t="s">
        <v>178</v>
      </c>
      <c r="Q84" s="15" t="s">
        <v>204</v>
      </c>
    </row>
    <row r="85" spans="1:17">
      <c r="A85" s="14" t="s">
        <v>11</v>
      </c>
      <c r="B85" s="14">
        <v>2005</v>
      </c>
      <c r="C85" s="34">
        <v>8431343</v>
      </c>
      <c r="D85" s="32">
        <v>1.0240539030522391</v>
      </c>
      <c r="K85" s="34">
        <v>8233300</v>
      </c>
      <c r="L85" s="32">
        <v>0.33500000000000002</v>
      </c>
      <c r="M85" s="34">
        <f t="shared" si="19"/>
        <v>2758155.5</v>
      </c>
      <c r="N85" s="34">
        <f t="shared" si="21"/>
        <v>5475144.5</v>
      </c>
      <c r="O85" s="34">
        <v>37020</v>
      </c>
      <c r="P85" s="14" t="s">
        <v>178</v>
      </c>
      <c r="Q85" s="15" t="s">
        <v>204</v>
      </c>
    </row>
    <row r="86" spans="1:17">
      <c r="A86" s="14" t="s">
        <v>11</v>
      </c>
      <c r="B86" s="14">
        <v>2006</v>
      </c>
      <c r="C86" s="34">
        <v>9155290</v>
      </c>
      <c r="D86" s="32">
        <v>1.1053877463892212</v>
      </c>
      <c r="K86" s="34">
        <v>8282424</v>
      </c>
      <c r="L86" s="32">
        <v>0.33279999999999998</v>
      </c>
      <c r="M86" s="34">
        <f t="shared" si="19"/>
        <v>2756390.7072000001</v>
      </c>
      <c r="N86" s="34">
        <f t="shared" si="21"/>
        <v>5526033.2927999999</v>
      </c>
      <c r="O86" s="34">
        <v>39170</v>
      </c>
      <c r="P86" s="14" t="s">
        <v>178</v>
      </c>
      <c r="Q86" s="15" t="s">
        <v>204</v>
      </c>
    </row>
    <row r="87" spans="1:17">
      <c r="A87" s="14" t="s">
        <v>11</v>
      </c>
      <c r="B87" s="14">
        <v>2007</v>
      </c>
      <c r="C87" s="34">
        <v>9792300</v>
      </c>
      <c r="D87" s="32">
        <v>1.1796831818858644</v>
      </c>
      <c r="K87" s="34">
        <v>8300788</v>
      </c>
      <c r="L87" s="32">
        <v>0.3306</v>
      </c>
      <c r="M87" s="34">
        <f t="shared" si="19"/>
        <v>2744240.5128000001</v>
      </c>
      <c r="N87" s="34">
        <f t="shared" si="21"/>
        <v>5556547.4871999994</v>
      </c>
      <c r="O87" s="34">
        <v>42280</v>
      </c>
      <c r="P87" s="14" t="s">
        <v>178</v>
      </c>
      <c r="Q87" s="15" t="s">
        <v>204</v>
      </c>
    </row>
    <row r="88" spans="1:17">
      <c r="A88" s="14" t="s">
        <v>11</v>
      </c>
      <c r="B88" s="14">
        <v>2008</v>
      </c>
      <c r="C88" s="34">
        <v>10670300</v>
      </c>
      <c r="D88" s="32">
        <v>1.2798842163166615</v>
      </c>
      <c r="K88" s="34">
        <v>8336926</v>
      </c>
      <c r="L88" s="32">
        <v>0.32840000000000003</v>
      </c>
      <c r="M88" s="34">
        <f t="shared" si="19"/>
        <v>2737846.4984000004</v>
      </c>
      <c r="N88" s="34">
        <f t="shared" si="21"/>
        <v>5599079.5015999991</v>
      </c>
      <c r="O88" s="34">
        <v>46350</v>
      </c>
      <c r="P88" s="14" t="s">
        <v>178</v>
      </c>
      <c r="Q88" s="15" t="s">
        <v>204</v>
      </c>
    </row>
    <row r="89" spans="1:17">
      <c r="A89" s="14" t="s">
        <v>11</v>
      </c>
      <c r="B89" s="14">
        <v>2009</v>
      </c>
      <c r="C89" s="34">
        <v>11298914</v>
      </c>
      <c r="D89" s="32">
        <v>1.3508830303816493</v>
      </c>
      <c r="E89" s="33">
        <v>393.25208924000003</v>
      </c>
      <c r="F89" s="42" t="s">
        <v>207</v>
      </c>
      <c r="G89" s="41" t="s">
        <v>207</v>
      </c>
      <c r="H89" s="33">
        <v>58.167110000000001</v>
      </c>
      <c r="I89" s="33">
        <v>118.8639</v>
      </c>
      <c r="J89" s="33">
        <v>4174.1120000000001</v>
      </c>
      <c r="K89" s="34">
        <v>8364095</v>
      </c>
      <c r="L89" s="32">
        <v>0.32619999999999999</v>
      </c>
      <c r="M89" s="34">
        <f t="shared" si="19"/>
        <v>2728367.7889999999</v>
      </c>
      <c r="N89" s="34">
        <f t="shared" si="21"/>
        <v>5635727.2110000001</v>
      </c>
      <c r="O89" s="34">
        <v>46850</v>
      </c>
      <c r="P89" s="14" t="s">
        <v>178</v>
      </c>
      <c r="Q89" s="15" t="s">
        <v>204</v>
      </c>
    </row>
    <row r="90" spans="1:17" s="35" customFormat="1">
      <c r="A90" s="35" t="s">
        <v>11</v>
      </c>
      <c r="B90" s="35">
        <v>2010</v>
      </c>
      <c r="C90" s="36">
        <v>12197205</v>
      </c>
      <c r="D90" s="37">
        <v>1.4553400548860518</v>
      </c>
      <c r="E90" s="38"/>
      <c r="F90" s="38"/>
      <c r="G90" s="37"/>
      <c r="H90" s="38"/>
      <c r="I90" s="38"/>
      <c r="J90" s="38"/>
      <c r="K90" s="36">
        <v>8381000</v>
      </c>
      <c r="L90" s="39" t="s">
        <v>207</v>
      </c>
      <c r="M90" s="39" t="s">
        <v>207</v>
      </c>
      <c r="N90" s="39" t="s">
        <v>207</v>
      </c>
      <c r="O90" s="36">
        <v>50451.799050436784</v>
      </c>
      <c r="P90" s="35" t="s">
        <v>178</v>
      </c>
      <c r="Q90" s="40" t="s">
        <v>204</v>
      </c>
    </row>
    <row r="91" spans="1:17">
      <c r="A91" s="14" t="s">
        <v>12</v>
      </c>
      <c r="B91" s="14">
        <v>2000</v>
      </c>
      <c r="C91" s="34">
        <v>384257.96096622368</v>
      </c>
      <c r="D91" s="32">
        <v>4.7742598023508581E-2</v>
      </c>
      <c r="K91" s="34">
        <v>8048534.7860000003</v>
      </c>
      <c r="L91" s="32">
        <v>0.48799999999999999</v>
      </c>
      <c r="M91" s="34">
        <f>K91*L91</f>
        <v>3927684.9755680002</v>
      </c>
      <c r="N91" s="34">
        <f>K91-M91</f>
        <v>4120849.8104320001</v>
      </c>
      <c r="O91" s="34">
        <v>610</v>
      </c>
      <c r="P91" s="14" t="s">
        <v>177</v>
      </c>
      <c r="Q91" s="15" t="s">
        <v>191</v>
      </c>
    </row>
    <row r="92" spans="1:17">
      <c r="A92" s="14" t="s">
        <v>12</v>
      </c>
      <c r="B92" s="14">
        <v>2001</v>
      </c>
      <c r="C92" s="34">
        <v>537976.59160165978</v>
      </c>
      <c r="D92" s="32">
        <v>6.6325614026778529E-2</v>
      </c>
      <c r="K92" s="34">
        <v>8111143.7790000001</v>
      </c>
      <c r="L92" s="32">
        <v>0.4874</v>
      </c>
      <c r="M92" s="34">
        <f t="shared" ref="M92:M100" si="22">K92*L92</f>
        <v>3953371.4778845999</v>
      </c>
      <c r="N92" s="34">
        <f t="shared" ref="N92:N93" si="23">K92-M92</f>
        <v>4157772.3011154002</v>
      </c>
      <c r="O92" s="34">
        <v>660</v>
      </c>
      <c r="P92" s="14" t="s">
        <v>177</v>
      </c>
      <c r="Q92" s="15" t="s">
        <v>191</v>
      </c>
    </row>
    <row r="93" spans="1:17">
      <c r="A93" s="14" t="s">
        <v>12</v>
      </c>
      <c r="B93" s="14">
        <v>2002</v>
      </c>
      <c r="C93" s="34">
        <v>714267.06971094559</v>
      </c>
      <c r="D93" s="32">
        <v>8.7405339105774013E-2</v>
      </c>
      <c r="K93" s="34">
        <v>8171892.8959999997</v>
      </c>
      <c r="L93" s="32">
        <v>0.48680000000000001</v>
      </c>
      <c r="M93" s="34">
        <f t="shared" si="22"/>
        <v>3978077.4617728</v>
      </c>
      <c r="N93" s="34">
        <f t="shared" si="23"/>
        <v>4193815.4342271998</v>
      </c>
      <c r="O93" s="34">
        <v>720</v>
      </c>
      <c r="P93" s="14" t="s">
        <v>177</v>
      </c>
      <c r="Q93" s="15" t="s">
        <v>191</v>
      </c>
    </row>
    <row r="94" spans="1:17">
      <c r="A94" s="14" t="s">
        <v>12</v>
      </c>
      <c r="B94" s="14">
        <v>2003</v>
      </c>
      <c r="C94" s="34">
        <v>904125.85807913844</v>
      </c>
      <c r="D94" s="32">
        <v>0.10980344131363548</v>
      </c>
      <c r="K94" s="34">
        <v>8234039.3640000001</v>
      </c>
      <c r="L94" s="32">
        <v>0.48619999999999997</v>
      </c>
      <c r="M94" s="34">
        <f t="shared" si="22"/>
        <v>4003389.9387767999</v>
      </c>
      <c r="N94" s="34">
        <f>K94-M94</f>
        <v>4230649.4252231997</v>
      </c>
      <c r="O94" s="34">
        <v>820</v>
      </c>
      <c r="P94" s="14" t="s">
        <v>177</v>
      </c>
      <c r="Q94" s="15" t="s">
        <v>191</v>
      </c>
    </row>
    <row r="95" spans="1:17">
      <c r="A95" s="14" t="s">
        <v>12</v>
      </c>
      <c r="B95" s="14">
        <v>2004</v>
      </c>
      <c r="C95" s="34">
        <v>1094244.7937980113</v>
      </c>
      <c r="D95" s="32">
        <v>0.13173514644232287</v>
      </c>
      <c r="K95" s="34">
        <v>8306399.7980000004</v>
      </c>
      <c r="L95" s="32">
        <v>0.48560000000000003</v>
      </c>
      <c r="M95" s="34">
        <f t="shared" si="22"/>
        <v>4033587.7419088003</v>
      </c>
      <c r="N95" s="34">
        <f t="shared" ref="N95:N100" si="24">K95-M95</f>
        <v>4272812.0560912006</v>
      </c>
      <c r="O95" s="34">
        <v>950</v>
      </c>
      <c r="P95" s="14" t="s">
        <v>177</v>
      </c>
      <c r="Q95" s="15" t="s">
        <v>191</v>
      </c>
    </row>
    <row r="96" spans="1:17">
      <c r="A96" s="14" t="s">
        <v>12</v>
      </c>
      <c r="B96" s="14">
        <v>2005</v>
      </c>
      <c r="C96" s="34">
        <v>1659252.3210562714</v>
      </c>
      <c r="D96" s="32">
        <v>0.19772187551687309</v>
      </c>
      <c r="K96" s="34">
        <v>8391850</v>
      </c>
      <c r="L96" s="32">
        <v>0.48499999999999999</v>
      </c>
      <c r="M96" s="34">
        <f t="shared" si="22"/>
        <v>4070047.25</v>
      </c>
      <c r="N96" s="34">
        <f t="shared" si="24"/>
        <v>4321802.75</v>
      </c>
      <c r="O96" s="34">
        <v>1270</v>
      </c>
      <c r="P96" s="14" t="s">
        <v>177</v>
      </c>
      <c r="Q96" s="15" t="s">
        <v>191</v>
      </c>
    </row>
    <row r="97" spans="1:17">
      <c r="A97" s="14" t="s">
        <v>12</v>
      </c>
      <c r="B97" s="14">
        <v>2006</v>
      </c>
      <c r="C97" s="34">
        <v>2538875.5505432314</v>
      </c>
      <c r="D97" s="32">
        <v>0.29923514512180743</v>
      </c>
      <c r="K97" s="34">
        <v>8484550</v>
      </c>
      <c r="L97" s="32">
        <v>0.48359999999999997</v>
      </c>
      <c r="M97" s="34">
        <f t="shared" si="22"/>
        <v>4103128.38</v>
      </c>
      <c r="N97" s="34">
        <f t="shared" si="24"/>
        <v>4381421.62</v>
      </c>
      <c r="O97" s="34">
        <v>1890</v>
      </c>
      <c r="P97" s="14" t="s">
        <v>177</v>
      </c>
      <c r="Q97" s="15" t="s">
        <v>191</v>
      </c>
    </row>
    <row r="98" spans="1:17">
      <c r="A98" s="14" t="s">
        <v>12</v>
      </c>
      <c r="B98" s="14">
        <v>2007</v>
      </c>
      <c r="C98" s="34">
        <v>3642266.1496385885</v>
      </c>
      <c r="D98" s="32">
        <v>0.42444223481740395</v>
      </c>
      <c r="K98" s="34">
        <v>8581300</v>
      </c>
      <c r="L98" s="32">
        <v>0.48219999999999996</v>
      </c>
      <c r="M98" s="34">
        <f t="shared" si="22"/>
        <v>4137902.86</v>
      </c>
      <c r="N98" s="34">
        <f t="shared" si="24"/>
        <v>4443397.1400000006</v>
      </c>
      <c r="O98" s="34">
        <v>2710</v>
      </c>
      <c r="P98" s="14" t="s">
        <v>177</v>
      </c>
      <c r="Q98" s="15" t="s">
        <v>191</v>
      </c>
    </row>
    <row r="99" spans="1:17">
      <c r="A99" s="14" t="s">
        <v>12</v>
      </c>
      <c r="B99" s="14">
        <v>2008</v>
      </c>
      <c r="C99" s="34">
        <v>4754599.3139135735</v>
      </c>
      <c r="D99" s="32">
        <v>0.54775858733350691</v>
      </c>
      <c r="K99" s="34">
        <v>8680100</v>
      </c>
      <c r="L99" s="32">
        <v>0.48080000000000001</v>
      </c>
      <c r="M99" s="34">
        <f t="shared" si="22"/>
        <v>4173392.08</v>
      </c>
      <c r="N99" s="34">
        <f t="shared" si="24"/>
        <v>4506707.92</v>
      </c>
      <c r="O99" s="34">
        <v>3830</v>
      </c>
      <c r="P99" s="14" t="s">
        <v>177</v>
      </c>
      <c r="Q99" s="15" t="s">
        <v>191</v>
      </c>
    </row>
    <row r="100" spans="1:17">
      <c r="A100" s="14" t="s">
        <v>12</v>
      </c>
      <c r="B100" s="14">
        <v>2009</v>
      </c>
      <c r="C100" s="34">
        <v>5849288.797089153</v>
      </c>
      <c r="D100" s="32">
        <v>0.66612255834566891</v>
      </c>
      <c r="E100" s="33">
        <v>67.8322</v>
      </c>
      <c r="F100" s="33">
        <v>2.98269188</v>
      </c>
      <c r="G100" s="32">
        <v>0.48121393380372962</v>
      </c>
      <c r="H100" s="33">
        <v>10.577789300000001</v>
      </c>
      <c r="I100" s="33">
        <v>25.894179999999999</v>
      </c>
      <c r="J100" s="33">
        <v>132.32939999999999</v>
      </c>
      <c r="K100" s="34">
        <v>8781100</v>
      </c>
      <c r="L100" s="32">
        <v>0.47939999999999999</v>
      </c>
      <c r="M100" s="34">
        <f t="shared" si="22"/>
        <v>4209659.34</v>
      </c>
      <c r="N100" s="34">
        <f t="shared" si="24"/>
        <v>4571440.66</v>
      </c>
      <c r="O100" s="34">
        <v>4840</v>
      </c>
      <c r="P100" s="14" t="s">
        <v>177</v>
      </c>
      <c r="Q100" s="15" t="s">
        <v>191</v>
      </c>
    </row>
    <row r="101" spans="1:17" s="35" customFormat="1">
      <c r="A101" s="35" t="s">
        <v>12</v>
      </c>
      <c r="B101" s="35">
        <v>2010</v>
      </c>
      <c r="C101" s="36">
        <v>6870998.8187942673</v>
      </c>
      <c r="D101" s="37">
        <v>0.77349981073896967</v>
      </c>
      <c r="E101" s="38"/>
      <c r="F101" s="38"/>
      <c r="G101" s="37"/>
      <c r="H101" s="38"/>
      <c r="I101" s="38"/>
      <c r="J101" s="38"/>
      <c r="K101" s="36">
        <v>8883000</v>
      </c>
      <c r="L101" s="39" t="s">
        <v>207</v>
      </c>
      <c r="M101" s="39" t="s">
        <v>207</v>
      </c>
      <c r="N101" s="39" t="s">
        <v>207</v>
      </c>
      <c r="O101" s="36">
        <v>4840</v>
      </c>
      <c r="P101" s="35" t="s">
        <v>177</v>
      </c>
      <c r="Q101" s="40" t="s">
        <v>191</v>
      </c>
    </row>
    <row r="102" spans="1:17">
      <c r="A102" s="14" t="s">
        <v>13</v>
      </c>
      <c r="B102" s="14">
        <v>2000</v>
      </c>
      <c r="C102" s="34">
        <v>210800</v>
      </c>
      <c r="D102" s="32">
        <v>0.32430170519928864</v>
      </c>
      <c r="K102" s="34">
        <v>650012</v>
      </c>
      <c r="L102" s="32">
        <v>0.11599999999999999</v>
      </c>
      <c r="M102" s="34">
        <f>K102*L102</f>
        <v>75401.391999999993</v>
      </c>
      <c r="N102" s="34">
        <f>K102-M102</f>
        <v>574610.60800000001</v>
      </c>
      <c r="O102" s="34">
        <v>10740</v>
      </c>
      <c r="P102" s="14" t="s">
        <v>178</v>
      </c>
      <c r="Q102" s="15" t="s">
        <v>192</v>
      </c>
    </row>
    <row r="103" spans="1:17">
      <c r="A103" s="14" t="s">
        <v>13</v>
      </c>
      <c r="B103" s="14">
        <v>2001</v>
      </c>
      <c r="C103" s="34">
        <v>308673</v>
      </c>
      <c r="D103" s="32">
        <v>0.4642020350279869</v>
      </c>
      <c r="K103" s="34">
        <v>664954</v>
      </c>
      <c r="L103" s="32">
        <v>0.11599999999999999</v>
      </c>
      <c r="M103" s="34">
        <f t="shared" ref="M103:M111" si="25">K103*L103</f>
        <v>77134.66399999999</v>
      </c>
      <c r="N103" s="34">
        <f t="shared" ref="N103:N104" si="26">K103-M103</f>
        <v>587819.33600000001</v>
      </c>
      <c r="O103" s="34">
        <v>11250</v>
      </c>
      <c r="P103" s="14" t="s">
        <v>178</v>
      </c>
      <c r="Q103" s="15" t="s">
        <v>192</v>
      </c>
    </row>
    <row r="104" spans="1:17">
      <c r="A104" s="14" t="s">
        <v>13</v>
      </c>
      <c r="B104" s="14">
        <v>2002</v>
      </c>
      <c r="C104" s="34">
        <v>391667</v>
      </c>
      <c r="D104" s="32">
        <v>0.57575058212009311</v>
      </c>
      <c r="K104" s="34">
        <v>680272</v>
      </c>
      <c r="L104" s="32">
        <v>0.11599999999999999</v>
      </c>
      <c r="M104" s="34">
        <f t="shared" si="25"/>
        <v>78911.551999999996</v>
      </c>
      <c r="N104" s="34">
        <f t="shared" si="26"/>
        <v>601360.44799999997</v>
      </c>
      <c r="O104" s="34">
        <v>11630</v>
      </c>
      <c r="P104" s="14" t="s">
        <v>178</v>
      </c>
      <c r="Q104" s="15" t="s">
        <v>192</v>
      </c>
    </row>
    <row r="105" spans="1:17">
      <c r="A105" s="14" t="s">
        <v>13</v>
      </c>
      <c r="B105" s="14">
        <v>2003</v>
      </c>
      <c r="C105" s="34">
        <v>415250</v>
      </c>
      <c r="D105" s="32">
        <v>0.59671272718912016</v>
      </c>
      <c r="K105" s="34">
        <v>695896</v>
      </c>
      <c r="L105" s="32">
        <v>0.11599999999999999</v>
      </c>
      <c r="M105" s="34">
        <f t="shared" si="25"/>
        <v>80723.936000000002</v>
      </c>
      <c r="N105" s="34">
        <f>K105-M105</f>
        <v>615172.06400000001</v>
      </c>
      <c r="O105" s="34">
        <v>12860</v>
      </c>
      <c r="P105" s="14" t="s">
        <v>178</v>
      </c>
      <c r="Q105" s="15" t="s">
        <v>192</v>
      </c>
    </row>
    <row r="106" spans="1:17">
      <c r="A106" s="14" t="s">
        <v>13</v>
      </c>
      <c r="B106" s="14">
        <v>2004</v>
      </c>
      <c r="C106" s="34">
        <v>510955</v>
      </c>
      <c r="D106" s="32">
        <v>0.71793794558928081</v>
      </c>
      <c r="K106" s="34">
        <v>711698</v>
      </c>
      <c r="L106" s="32">
        <v>0.11599999999999999</v>
      </c>
      <c r="M106" s="34">
        <f t="shared" si="25"/>
        <v>82556.967999999993</v>
      </c>
      <c r="N106" s="34">
        <f t="shared" ref="N106:N111" si="27">K106-M106</f>
        <v>629141.03200000001</v>
      </c>
      <c r="O106" s="34">
        <v>14640</v>
      </c>
      <c r="P106" s="14" t="s">
        <v>178</v>
      </c>
      <c r="Q106" s="15" t="s">
        <v>192</v>
      </c>
    </row>
    <row r="107" spans="1:17">
      <c r="A107" s="14" t="s">
        <v>13</v>
      </c>
      <c r="B107" s="14">
        <v>2005</v>
      </c>
      <c r="C107" s="34">
        <v>765000</v>
      </c>
      <c r="D107" s="32">
        <v>1.0514423314805956</v>
      </c>
      <c r="K107" s="34">
        <v>727572</v>
      </c>
      <c r="L107" s="32">
        <v>0.11599999999999999</v>
      </c>
      <c r="M107" s="34">
        <f t="shared" si="25"/>
        <v>84398.351999999999</v>
      </c>
      <c r="N107" s="34">
        <f t="shared" si="27"/>
        <v>643173.64800000004</v>
      </c>
      <c r="O107" s="34">
        <v>17330</v>
      </c>
      <c r="P107" s="14" t="s">
        <v>178</v>
      </c>
      <c r="Q107" s="15" t="s">
        <v>192</v>
      </c>
    </row>
    <row r="108" spans="1:17">
      <c r="A108" s="14" t="s">
        <v>13</v>
      </c>
      <c r="B108" s="14">
        <v>2006</v>
      </c>
      <c r="C108" s="34">
        <v>834801</v>
      </c>
      <c r="D108" s="32">
        <v>1.1227657016201269</v>
      </c>
      <c r="K108" s="34">
        <v>743522</v>
      </c>
      <c r="L108" s="32">
        <v>0.11560000000000001</v>
      </c>
      <c r="M108" s="34">
        <f t="shared" si="25"/>
        <v>85951.143200000006</v>
      </c>
      <c r="N108" s="34">
        <f t="shared" si="27"/>
        <v>657570.85679999995</v>
      </c>
      <c r="O108" s="34">
        <v>19660</v>
      </c>
      <c r="P108" s="14" t="s">
        <v>178</v>
      </c>
      <c r="Q108" s="15" t="s">
        <v>192</v>
      </c>
    </row>
    <row r="109" spans="1:17">
      <c r="A109" s="14" t="s">
        <v>13</v>
      </c>
      <c r="B109" s="14">
        <v>2007</v>
      </c>
      <c r="C109" s="34">
        <v>1116000</v>
      </c>
      <c r="D109" s="32">
        <v>1.4692716836062985</v>
      </c>
      <c r="K109" s="34">
        <v>759560</v>
      </c>
      <c r="L109" s="32">
        <v>0.1152</v>
      </c>
      <c r="M109" s="34">
        <f t="shared" si="25"/>
        <v>87501.311999999991</v>
      </c>
      <c r="N109" s="34">
        <f t="shared" si="27"/>
        <v>672058.68799999997</v>
      </c>
      <c r="O109" s="34">
        <v>22760</v>
      </c>
      <c r="P109" s="14" t="s">
        <v>178</v>
      </c>
      <c r="Q109" s="15" t="s">
        <v>192</v>
      </c>
    </row>
    <row r="110" spans="1:17">
      <c r="A110" s="14" t="s">
        <v>13</v>
      </c>
      <c r="B110" s="14">
        <v>2008</v>
      </c>
      <c r="C110" s="34">
        <v>1453000</v>
      </c>
      <c r="D110" s="32">
        <v>1.8734245762875765</v>
      </c>
      <c r="K110" s="34">
        <v>775585</v>
      </c>
      <c r="L110" s="32">
        <v>0.1148</v>
      </c>
      <c r="M110" s="34">
        <f t="shared" si="25"/>
        <v>89037.157999999996</v>
      </c>
      <c r="N110" s="34">
        <f t="shared" si="27"/>
        <v>686547.84199999995</v>
      </c>
      <c r="O110" s="34">
        <v>25420</v>
      </c>
      <c r="P110" s="14" t="s">
        <v>178</v>
      </c>
      <c r="Q110" s="15" t="s">
        <v>192</v>
      </c>
    </row>
    <row r="111" spans="1:17">
      <c r="A111" s="14" t="s">
        <v>13</v>
      </c>
      <c r="B111" s="14">
        <v>2009</v>
      </c>
      <c r="C111" s="34">
        <v>1484000</v>
      </c>
      <c r="D111" s="32">
        <v>1.8749849963296283</v>
      </c>
      <c r="E111" s="42" t="s">
        <v>207</v>
      </c>
      <c r="F111" s="42" t="s">
        <v>207</v>
      </c>
      <c r="G111" s="41" t="s">
        <v>207</v>
      </c>
      <c r="H111" s="42" t="s">
        <v>207</v>
      </c>
      <c r="I111" s="41" t="s">
        <v>207</v>
      </c>
      <c r="J111" s="41" t="s">
        <v>207</v>
      </c>
      <c r="K111" s="34">
        <v>791473</v>
      </c>
      <c r="L111" s="32">
        <v>0.1144</v>
      </c>
      <c r="M111" s="34">
        <f t="shared" si="25"/>
        <v>90544.511200000008</v>
      </c>
      <c r="N111" s="34">
        <f t="shared" si="27"/>
        <v>700928.48879999993</v>
      </c>
      <c r="O111" s="34">
        <v>25420</v>
      </c>
      <c r="P111" s="14" t="s">
        <v>178</v>
      </c>
      <c r="Q111" s="15" t="s">
        <v>192</v>
      </c>
    </row>
    <row r="112" spans="1:17" s="35" customFormat="1">
      <c r="A112" s="35" t="s">
        <v>13</v>
      </c>
      <c r="B112" s="35">
        <v>2010</v>
      </c>
      <c r="C112" s="36">
        <v>1574445</v>
      </c>
      <c r="D112" s="37">
        <v>1.9509851301115242</v>
      </c>
      <c r="E112" s="38"/>
      <c r="F112" s="38"/>
      <c r="G112" s="37"/>
      <c r="H112" s="38"/>
      <c r="I112" s="38"/>
      <c r="J112" s="38"/>
      <c r="K112" s="36">
        <v>807000</v>
      </c>
      <c r="L112" s="39" t="s">
        <v>207</v>
      </c>
      <c r="M112" s="39" t="s">
        <v>207</v>
      </c>
      <c r="N112" s="39" t="s">
        <v>207</v>
      </c>
      <c r="O112" s="36">
        <v>25420</v>
      </c>
      <c r="P112" s="35" t="s">
        <v>178</v>
      </c>
      <c r="Q112" s="40" t="s">
        <v>192</v>
      </c>
    </row>
    <row r="113" spans="1:17">
      <c r="A113" s="14" t="s">
        <v>14</v>
      </c>
      <c r="B113" s="14">
        <v>2000</v>
      </c>
      <c r="C113" s="34">
        <v>331925.28350768547</v>
      </c>
      <c r="D113" s="32">
        <v>2.3579780636348666E-3</v>
      </c>
      <c r="K113" s="34">
        <v>140766909</v>
      </c>
      <c r="L113" s="32">
        <v>0.76400000000000001</v>
      </c>
      <c r="M113" s="34">
        <f>K113*L113</f>
        <v>107545918.476</v>
      </c>
      <c r="N113" s="34">
        <f>K113-M113</f>
        <v>33220990.524000004</v>
      </c>
      <c r="O113" s="34">
        <v>350</v>
      </c>
      <c r="P113" s="14" t="s">
        <v>177</v>
      </c>
      <c r="Q113" s="15" t="s">
        <v>190</v>
      </c>
    </row>
    <row r="114" spans="1:17">
      <c r="A114" s="14" t="s">
        <v>14</v>
      </c>
      <c r="B114" s="14">
        <v>2001</v>
      </c>
      <c r="C114" s="34">
        <v>769386.07705863193</v>
      </c>
      <c r="D114" s="32">
        <v>5.3694864433551145E-3</v>
      </c>
      <c r="K114" s="34">
        <v>143288578</v>
      </c>
      <c r="L114" s="32">
        <v>0.75980000000000003</v>
      </c>
      <c r="M114" s="34">
        <f t="shared" ref="M114:M122" si="28">K114*L114</f>
        <v>108870661.5644</v>
      </c>
      <c r="N114" s="34">
        <f t="shared" ref="N114:N115" si="29">K114-M114</f>
        <v>34417916.435599998</v>
      </c>
      <c r="O114" s="34">
        <v>350</v>
      </c>
      <c r="P114" s="14" t="s">
        <v>177</v>
      </c>
      <c r="Q114" s="15" t="s">
        <v>190</v>
      </c>
    </row>
    <row r="115" spans="1:17">
      <c r="A115" s="14" t="s">
        <v>14</v>
      </c>
      <c r="B115" s="14">
        <v>2002</v>
      </c>
      <c r="C115" s="34">
        <v>1291575.7997130072</v>
      </c>
      <c r="D115" s="32">
        <v>8.8587087513309556E-3</v>
      </c>
      <c r="K115" s="34">
        <v>145797298</v>
      </c>
      <c r="L115" s="32">
        <v>0.75560000000000005</v>
      </c>
      <c r="M115" s="34">
        <f t="shared" si="28"/>
        <v>110164438.36880001</v>
      </c>
      <c r="N115" s="34">
        <f t="shared" si="29"/>
        <v>35632859.631199986</v>
      </c>
      <c r="O115" s="34">
        <v>350</v>
      </c>
      <c r="P115" s="14" t="s">
        <v>177</v>
      </c>
      <c r="Q115" s="15" t="s">
        <v>190</v>
      </c>
    </row>
    <row r="116" spans="1:17">
      <c r="A116" s="14" t="s">
        <v>14</v>
      </c>
      <c r="B116" s="14">
        <v>2003</v>
      </c>
      <c r="C116" s="34">
        <v>2102294.1889142753</v>
      </c>
      <c r="D116" s="32">
        <v>1.417773925388411E-2</v>
      </c>
      <c r="K116" s="34">
        <v>148281341</v>
      </c>
      <c r="L116" s="32">
        <v>0.75139999999999996</v>
      </c>
      <c r="M116" s="34">
        <f t="shared" si="28"/>
        <v>111418599.6274</v>
      </c>
      <c r="N116" s="34">
        <f>K116-M116</f>
        <v>36862741.372600004</v>
      </c>
      <c r="O116" s="34">
        <v>370</v>
      </c>
      <c r="P116" s="14" t="s">
        <v>177</v>
      </c>
      <c r="Q116" s="15" t="s">
        <v>190</v>
      </c>
    </row>
    <row r="117" spans="1:17">
      <c r="A117" s="14" t="s">
        <v>14</v>
      </c>
      <c r="B117" s="14">
        <v>2004</v>
      </c>
      <c r="C117" s="34">
        <v>3793661.3668168336</v>
      </c>
      <c r="D117" s="32">
        <v>2.5169214997295086E-2</v>
      </c>
      <c r="K117" s="34">
        <v>150726249</v>
      </c>
      <c r="L117" s="32">
        <v>0.74719999999999998</v>
      </c>
      <c r="M117" s="34">
        <f t="shared" si="28"/>
        <v>112622653.2528</v>
      </c>
      <c r="N117" s="34">
        <f t="shared" ref="N117:N122" si="30">K117-M117</f>
        <v>38103595.747199997</v>
      </c>
      <c r="O117" s="34">
        <v>410</v>
      </c>
      <c r="P117" s="14" t="s">
        <v>177</v>
      </c>
      <c r="Q117" s="15" t="s">
        <v>190</v>
      </c>
    </row>
    <row r="118" spans="1:17">
      <c r="A118" s="14" t="s">
        <v>14</v>
      </c>
      <c r="B118" s="14">
        <v>2005</v>
      </c>
      <c r="C118" s="34">
        <v>12432767.550640905</v>
      </c>
      <c r="D118" s="32">
        <v>8.1195154086479385E-2</v>
      </c>
      <c r="K118" s="34">
        <v>153122039</v>
      </c>
      <c r="L118" s="32">
        <v>0.74299999999999999</v>
      </c>
      <c r="M118" s="34">
        <f t="shared" si="28"/>
        <v>113769674.977</v>
      </c>
      <c r="N118" s="34">
        <f t="shared" si="30"/>
        <v>39352364.023000002</v>
      </c>
      <c r="O118" s="34">
        <v>440</v>
      </c>
      <c r="P118" s="14" t="s">
        <v>177</v>
      </c>
      <c r="Q118" s="15" t="s">
        <v>190</v>
      </c>
    </row>
    <row r="119" spans="1:17">
      <c r="A119" s="14" t="s">
        <v>14</v>
      </c>
      <c r="B119" s="14">
        <v>2006</v>
      </c>
      <c r="C119" s="34">
        <v>25385869.08263582</v>
      </c>
      <c r="D119" s="32">
        <v>0.16329193585013577</v>
      </c>
      <c r="K119" s="34">
        <v>155463091</v>
      </c>
      <c r="L119" s="32">
        <v>0.73819999999999997</v>
      </c>
      <c r="M119" s="34">
        <f t="shared" si="28"/>
        <v>114762853.7762</v>
      </c>
      <c r="N119" s="34">
        <f t="shared" si="30"/>
        <v>40700237.223800004</v>
      </c>
      <c r="O119" s="34">
        <v>450</v>
      </c>
      <c r="P119" s="14" t="s">
        <v>177</v>
      </c>
      <c r="Q119" s="15" t="s">
        <v>190</v>
      </c>
    </row>
    <row r="120" spans="1:17">
      <c r="A120" s="14" t="s">
        <v>14</v>
      </c>
      <c r="B120" s="14">
        <v>2007</v>
      </c>
      <c r="C120" s="34">
        <v>41660975.066118479</v>
      </c>
      <c r="D120" s="32">
        <v>0.26409072374149251</v>
      </c>
      <c r="K120" s="34">
        <v>157752512</v>
      </c>
      <c r="L120" s="32">
        <v>0.73340000000000005</v>
      </c>
      <c r="M120" s="34">
        <f t="shared" si="28"/>
        <v>115695692.30080001</v>
      </c>
      <c r="N120" s="34">
        <f t="shared" si="30"/>
        <v>42056819.699199989</v>
      </c>
      <c r="O120" s="34">
        <v>480</v>
      </c>
      <c r="P120" s="14" t="s">
        <v>177</v>
      </c>
      <c r="Q120" s="15" t="s">
        <v>190</v>
      </c>
    </row>
    <row r="121" spans="1:17">
      <c r="A121" s="14" t="s">
        <v>14</v>
      </c>
      <c r="B121" s="14">
        <v>2008</v>
      </c>
      <c r="C121" s="34">
        <v>53528689.536138572</v>
      </c>
      <c r="D121" s="32">
        <v>0.3345540419576325</v>
      </c>
      <c r="K121" s="34">
        <v>160000128</v>
      </c>
      <c r="L121" s="32">
        <v>0.72860000000000003</v>
      </c>
      <c r="M121" s="34">
        <f t="shared" si="28"/>
        <v>116576093.2608</v>
      </c>
      <c r="N121" s="34">
        <f t="shared" si="30"/>
        <v>43424034.739199996</v>
      </c>
      <c r="O121" s="34">
        <v>520</v>
      </c>
      <c r="P121" s="14" t="s">
        <v>177</v>
      </c>
      <c r="Q121" s="15" t="s">
        <v>190</v>
      </c>
    </row>
    <row r="122" spans="1:17">
      <c r="A122" s="14" t="s">
        <v>14</v>
      </c>
      <c r="B122" s="14">
        <v>2009</v>
      </c>
      <c r="C122" s="34">
        <v>65196141.55337777</v>
      </c>
      <c r="D122" s="32">
        <v>0.40189764090355939</v>
      </c>
      <c r="E122" s="33">
        <v>35.669425000000004</v>
      </c>
      <c r="F122" s="33">
        <v>42.265931000000002</v>
      </c>
      <c r="G122" s="32">
        <v>0.30954624093441241</v>
      </c>
      <c r="H122" s="33">
        <v>8.7765959999999996</v>
      </c>
      <c r="I122" s="41" t="s">
        <v>207</v>
      </c>
      <c r="J122" s="41" t="s">
        <v>207</v>
      </c>
      <c r="K122" s="34">
        <v>162220762</v>
      </c>
      <c r="L122" s="32">
        <v>0.7238</v>
      </c>
      <c r="M122" s="34">
        <f t="shared" si="28"/>
        <v>117415387.53560001</v>
      </c>
      <c r="N122" s="34">
        <f t="shared" si="30"/>
        <v>44805374.464399993</v>
      </c>
      <c r="O122" s="34">
        <v>590</v>
      </c>
      <c r="P122" s="14" t="s">
        <v>177</v>
      </c>
      <c r="Q122" s="15" t="s">
        <v>190</v>
      </c>
    </row>
    <row r="123" spans="1:17" s="35" customFormat="1">
      <c r="A123" s="35" t="s">
        <v>14</v>
      </c>
      <c r="B123" s="35">
        <v>2010</v>
      </c>
      <c r="C123" s="36">
        <v>88617192.985884592</v>
      </c>
      <c r="D123" s="37">
        <v>0.53894878538603741</v>
      </c>
      <c r="E123" s="38"/>
      <c r="F123" s="38"/>
      <c r="G123" s="37"/>
      <c r="H123" s="38"/>
      <c r="I123" s="38"/>
      <c r="J123" s="38"/>
      <c r="K123" s="36">
        <v>164426000</v>
      </c>
      <c r="L123" s="39" t="s">
        <v>207</v>
      </c>
      <c r="M123" s="39" t="s">
        <v>207</v>
      </c>
      <c r="N123" s="39" t="s">
        <v>207</v>
      </c>
      <c r="O123" s="36">
        <v>590</v>
      </c>
      <c r="P123" s="35" t="s">
        <v>177</v>
      </c>
      <c r="Q123" s="40" t="s">
        <v>190</v>
      </c>
    </row>
    <row r="124" spans="1:17">
      <c r="A124" s="14" t="s">
        <v>15</v>
      </c>
      <c r="B124" s="14">
        <v>2000</v>
      </c>
      <c r="C124" s="34">
        <v>5094.2865292974138</v>
      </c>
      <c r="D124" s="32">
        <v>2.0243056113493873E-2</v>
      </c>
      <c r="K124" s="34">
        <v>251656</v>
      </c>
      <c r="L124" s="32">
        <v>0.63700000000000001</v>
      </c>
      <c r="M124" s="34">
        <f>K124*L124</f>
        <v>160304.872</v>
      </c>
      <c r="N124" s="34">
        <f>K124-M124</f>
        <v>91351.127999999997</v>
      </c>
      <c r="O124" s="34">
        <v>9330</v>
      </c>
      <c r="P124" s="14" t="s">
        <v>177</v>
      </c>
      <c r="Q124" s="15" t="s">
        <v>194</v>
      </c>
    </row>
    <row r="125" spans="1:17">
      <c r="A125" s="14" t="s">
        <v>15</v>
      </c>
      <c r="B125" s="14">
        <v>2001</v>
      </c>
      <c r="C125" s="34">
        <v>9162.6592024017427</v>
      </c>
      <c r="D125" s="32">
        <v>3.6456542179045731E-2</v>
      </c>
      <c r="K125" s="34">
        <v>251331</v>
      </c>
      <c r="L125" s="32">
        <v>0.63280000000000003</v>
      </c>
      <c r="M125" s="34">
        <f t="shared" ref="M125:M133" si="31">K125*L125</f>
        <v>159042.2568</v>
      </c>
      <c r="N125" s="34">
        <f t="shared" ref="N125:N126" si="32">K125-M125</f>
        <v>92288.743199999997</v>
      </c>
      <c r="O125" s="34">
        <v>9330</v>
      </c>
      <c r="P125" s="14" t="s">
        <v>177</v>
      </c>
      <c r="Q125" s="15" t="s">
        <v>194</v>
      </c>
    </row>
    <row r="126" spans="1:17">
      <c r="A126" s="14" t="s">
        <v>15</v>
      </c>
      <c r="B126" s="14">
        <v>2002</v>
      </c>
      <c r="C126" s="34">
        <v>16480.43760123933</v>
      </c>
      <c r="D126" s="32">
        <v>6.553639639415966E-2</v>
      </c>
      <c r="K126" s="34">
        <v>251470</v>
      </c>
      <c r="L126" s="32">
        <v>0.62860000000000005</v>
      </c>
      <c r="M126" s="34">
        <f t="shared" si="31"/>
        <v>158074.04200000002</v>
      </c>
      <c r="N126" s="34">
        <f t="shared" si="32"/>
        <v>93395.957999999984</v>
      </c>
      <c r="O126" s="34">
        <v>9330</v>
      </c>
      <c r="P126" s="14" t="s">
        <v>177</v>
      </c>
      <c r="Q126" s="15" t="s">
        <v>194</v>
      </c>
    </row>
    <row r="127" spans="1:17">
      <c r="A127" s="14" t="s">
        <v>15</v>
      </c>
      <c r="B127" s="14">
        <v>2003</v>
      </c>
      <c r="C127" s="34">
        <v>29642.261002319676</v>
      </c>
      <c r="D127" s="32">
        <v>0.11764902860558304</v>
      </c>
      <c r="K127" s="34">
        <v>251955</v>
      </c>
      <c r="L127" s="32">
        <v>0.62439999999999996</v>
      </c>
      <c r="M127" s="34">
        <f t="shared" si="31"/>
        <v>157320.70199999999</v>
      </c>
      <c r="N127" s="34">
        <f>K127-M127</f>
        <v>94634.29800000001</v>
      </c>
      <c r="O127" s="34">
        <v>9330</v>
      </c>
      <c r="P127" s="14" t="s">
        <v>177</v>
      </c>
      <c r="Q127" s="15" t="s">
        <v>194</v>
      </c>
    </row>
    <row r="128" spans="1:17">
      <c r="A128" s="14" t="s">
        <v>15</v>
      </c>
      <c r="B128" s="14">
        <v>2004</v>
      </c>
      <c r="C128" s="34">
        <v>94078.064750489386</v>
      </c>
      <c r="D128" s="32">
        <v>0.37244479227893312</v>
      </c>
      <c r="K128" s="34">
        <v>252596</v>
      </c>
      <c r="L128" s="32">
        <v>0.62020000000000008</v>
      </c>
      <c r="M128" s="34">
        <f t="shared" si="31"/>
        <v>156660.03920000003</v>
      </c>
      <c r="N128" s="34">
        <f t="shared" ref="N128:N133" si="33">K128-M128</f>
        <v>95935.960799999972</v>
      </c>
      <c r="O128" s="34">
        <v>9330</v>
      </c>
      <c r="P128" s="14" t="s">
        <v>177</v>
      </c>
      <c r="Q128" s="15" t="s">
        <v>194</v>
      </c>
    </row>
    <row r="129" spans="1:17">
      <c r="A129" s="14" t="s">
        <v>15</v>
      </c>
      <c r="B129" s="14">
        <v>2005</v>
      </c>
      <c r="C129" s="34">
        <v>134949.73998561036</v>
      </c>
      <c r="D129" s="32">
        <v>0.53286952464397119</v>
      </c>
      <c r="K129" s="34">
        <v>253251</v>
      </c>
      <c r="L129" s="32">
        <v>0.61599999999999999</v>
      </c>
      <c r="M129" s="34">
        <f t="shared" si="31"/>
        <v>156002.61600000001</v>
      </c>
      <c r="N129" s="34">
        <f t="shared" si="33"/>
        <v>97248.383999999991</v>
      </c>
      <c r="O129" s="34">
        <v>9330</v>
      </c>
      <c r="P129" s="14" t="s">
        <v>177</v>
      </c>
      <c r="Q129" s="15" t="s">
        <v>194</v>
      </c>
    </row>
    <row r="130" spans="1:17">
      <c r="A130" s="14" t="s">
        <v>15</v>
      </c>
      <c r="B130" s="14">
        <v>2006</v>
      </c>
      <c r="C130" s="34">
        <v>164994.36005983647</v>
      </c>
      <c r="D130" s="32">
        <v>0.64986553255282398</v>
      </c>
      <c r="K130" s="34">
        <v>253890</v>
      </c>
      <c r="L130" s="32">
        <v>0.61119999999999997</v>
      </c>
      <c r="M130" s="34">
        <f t="shared" si="31"/>
        <v>155177.568</v>
      </c>
      <c r="N130" s="34">
        <f t="shared" si="33"/>
        <v>98712.432000000001</v>
      </c>
      <c r="O130" s="34">
        <v>9330</v>
      </c>
      <c r="P130" s="14" t="s">
        <v>177</v>
      </c>
      <c r="Q130" s="15" t="s">
        <v>194</v>
      </c>
    </row>
    <row r="131" spans="1:17">
      <c r="A131" s="14" t="s">
        <v>15</v>
      </c>
      <c r="B131" s="14">
        <v>2007</v>
      </c>
      <c r="C131" s="34">
        <v>192375.13238312732</v>
      </c>
      <c r="D131" s="32">
        <v>0.75576673639867264</v>
      </c>
      <c r="K131" s="34">
        <v>254543</v>
      </c>
      <c r="L131" s="32">
        <v>0.60640000000000005</v>
      </c>
      <c r="M131" s="34">
        <f t="shared" si="31"/>
        <v>154354.87520000001</v>
      </c>
      <c r="N131" s="34">
        <f t="shared" si="33"/>
        <v>100188.12479999999</v>
      </c>
      <c r="O131" s="34">
        <v>9330</v>
      </c>
      <c r="P131" s="14" t="s">
        <v>177</v>
      </c>
      <c r="Q131" s="15" t="s">
        <v>194</v>
      </c>
    </row>
    <row r="132" spans="1:17">
      <c r="A132" s="14" t="s">
        <v>15</v>
      </c>
      <c r="B132" s="14">
        <v>2008</v>
      </c>
      <c r="C132" s="34">
        <v>214927.5958435412</v>
      </c>
      <c r="D132" s="32">
        <v>0.84218287341269971</v>
      </c>
      <c r="K132" s="34">
        <v>255203</v>
      </c>
      <c r="L132" s="32">
        <v>0.60159999999999991</v>
      </c>
      <c r="M132" s="34">
        <f t="shared" si="31"/>
        <v>153530.12479999999</v>
      </c>
      <c r="N132" s="34">
        <f t="shared" si="33"/>
        <v>101672.87520000001</v>
      </c>
      <c r="O132" s="34">
        <v>9330</v>
      </c>
      <c r="P132" s="14" t="s">
        <v>177</v>
      </c>
      <c r="Q132" s="15" t="s">
        <v>194</v>
      </c>
    </row>
    <row r="133" spans="1:17">
      <c r="A133" s="14" t="s">
        <v>15</v>
      </c>
      <c r="B133" s="14">
        <v>2009</v>
      </c>
      <c r="C133" s="34">
        <v>228700.76076871547</v>
      </c>
      <c r="D133" s="32">
        <v>0.89380925137848399</v>
      </c>
      <c r="E133" s="42" t="s">
        <v>207</v>
      </c>
      <c r="F133" s="42" t="s">
        <v>207</v>
      </c>
      <c r="G133" s="41" t="s">
        <v>207</v>
      </c>
      <c r="H133" s="42" t="s">
        <v>207</v>
      </c>
      <c r="I133" s="41" t="s">
        <v>207</v>
      </c>
      <c r="J133" s="41" t="s">
        <v>207</v>
      </c>
      <c r="K133" s="34">
        <v>255872</v>
      </c>
      <c r="L133" s="32">
        <v>0.5968</v>
      </c>
      <c r="M133" s="34">
        <f t="shared" si="31"/>
        <v>152704.40960000001</v>
      </c>
      <c r="N133" s="34">
        <f t="shared" si="33"/>
        <v>103167.59039999999</v>
      </c>
      <c r="O133" s="34">
        <v>9330</v>
      </c>
      <c r="P133" s="14" t="s">
        <v>177</v>
      </c>
      <c r="Q133" s="15" t="s">
        <v>194</v>
      </c>
    </row>
    <row r="134" spans="1:17" s="35" customFormat="1">
      <c r="A134" s="35" t="s">
        <v>15</v>
      </c>
      <c r="B134" s="35">
        <v>2010</v>
      </c>
      <c r="C134" s="36">
        <v>239001.28871241072</v>
      </c>
      <c r="D134" s="37">
        <v>0.92996610393934132</v>
      </c>
      <c r="E134" s="38"/>
      <c r="F134" s="38"/>
      <c r="G134" s="37"/>
      <c r="H134" s="38"/>
      <c r="I134" s="38"/>
      <c r="J134" s="38"/>
      <c r="K134" s="36">
        <v>257000</v>
      </c>
      <c r="L134" s="39" t="s">
        <v>207</v>
      </c>
      <c r="M134" s="39" t="s">
        <v>207</v>
      </c>
      <c r="N134" s="39" t="s">
        <v>207</v>
      </c>
      <c r="O134" s="36">
        <v>9330</v>
      </c>
      <c r="P134" s="35" t="s">
        <v>177</v>
      </c>
      <c r="Q134" s="40" t="s">
        <v>194</v>
      </c>
    </row>
    <row r="135" spans="1:17">
      <c r="A135" s="14" t="s">
        <v>16</v>
      </c>
      <c r="B135" s="14">
        <v>2000</v>
      </c>
      <c r="C135" s="34">
        <v>14284.263167654366</v>
      </c>
      <c r="D135" s="32">
        <v>1.4277124605351691E-3</v>
      </c>
      <c r="K135" s="34">
        <v>10005000</v>
      </c>
      <c r="L135" s="32">
        <v>0.30099999999999999</v>
      </c>
      <c r="M135" s="34">
        <f>K135*L135</f>
        <v>3011505</v>
      </c>
      <c r="N135" s="34">
        <f>K135-M135</f>
        <v>6993495</v>
      </c>
      <c r="O135" s="34">
        <v>1380</v>
      </c>
      <c r="P135" s="14" t="s">
        <v>177</v>
      </c>
      <c r="Q135" s="15" t="s">
        <v>191</v>
      </c>
    </row>
    <row r="136" spans="1:17">
      <c r="A136" s="14" t="s">
        <v>16</v>
      </c>
      <c r="B136" s="14">
        <v>2001</v>
      </c>
      <c r="C136" s="34">
        <v>110516.08514404553</v>
      </c>
      <c r="D136" s="32">
        <v>1.1084573976445345E-2</v>
      </c>
      <c r="K136" s="34">
        <v>9970260.0549999997</v>
      </c>
      <c r="L136" s="32">
        <v>0.2964</v>
      </c>
      <c r="M136" s="34">
        <f t="shared" ref="M136:M144" si="34">K136*L136</f>
        <v>2955185.080302</v>
      </c>
      <c r="N136" s="34">
        <f t="shared" ref="N136:N137" si="35">K136-M136</f>
        <v>7015074.9746979997</v>
      </c>
      <c r="O136" s="34">
        <v>1300</v>
      </c>
      <c r="P136" s="14" t="s">
        <v>177</v>
      </c>
      <c r="Q136" s="15" t="s">
        <v>191</v>
      </c>
    </row>
    <row r="137" spans="1:17">
      <c r="A137" s="14" t="s">
        <v>16</v>
      </c>
      <c r="B137" s="14">
        <v>2002</v>
      </c>
      <c r="C137" s="34">
        <v>365908.42414522963</v>
      </c>
      <c r="D137" s="32">
        <v>3.686734752092994E-2</v>
      </c>
      <c r="K137" s="34">
        <v>9925000</v>
      </c>
      <c r="L137" s="32">
        <v>0.2918</v>
      </c>
      <c r="M137" s="34">
        <f t="shared" si="34"/>
        <v>2896115</v>
      </c>
      <c r="N137" s="34">
        <f t="shared" si="35"/>
        <v>7028885</v>
      </c>
      <c r="O137" s="34">
        <v>1370</v>
      </c>
      <c r="P137" s="14" t="s">
        <v>177</v>
      </c>
      <c r="Q137" s="15" t="s">
        <v>191</v>
      </c>
    </row>
    <row r="138" spans="1:17">
      <c r="A138" s="14" t="s">
        <v>16</v>
      </c>
      <c r="B138" s="14">
        <v>2003</v>
      </c>
      <c r="C138" s="34">
        <v>855717.13341051503</v>
      </c>
      <c r="D138" s="32">
        <v>8.6663953437105271E-2</v>
      </c>
      <c r="K138" s="34">
        <v>9873968.3509999998</v>
      </c>
      <c r="L138" s="32">
        <v>0.28720000000000001</v>
      </c>
      <c r="M138" s="34">
        <f t="shared" si="34"/>
        <v>2835803.7104072003</v>
      </c>
      <c r="N138" s="34">
        <f>K138-M138</f>
        <v>7038164.6405927995</v>
      </c>
      <c r="O138" s="34">
        <v>1610</v>
      </c>
      <c r="P138" s="14" t="s">
        <v>177</v>
      </c>
      <c r="Q138" s="15" t="s">
        <v>191</v>
      </c>
    </row>
    <row r="139" spans="1:17">
      <c r="A139" s="14" t="s">
        <v>16</v>
      </c>
      <c r="B139" s="14">
        <v>2004</v>
      </c>
      <c r="C139" s="34">
        <v>1613960.8151657186</v>
      </c>
      <c r="D139" s="32">
        <v>0.16427969196865272</v>
      </c>
      <c r="K139" s="34">
        <v>9824469.4509999994</v>
      </c>
      <c r="L139" s="32">
        <v>0.28260000000000002</v>
      </c>
      <c r="M139" s="34">
        <f t="shared" si="34"/>
        <v>2776395.0668525998</v>
      </c>
      <c r="N139" s="34">
        <f t="shared" ref="N139:N144" si="36">K139-M139</f>
        <v>7048074.3841474</v>
      </c>
      <c r="O139" s="34">
        <v>2150</v>
      </c>
      <c r="P139" s="14" t="s">
        <v>177</v>
      </c>
      <c r="Q139" s="15" t="s">
        <v>191</v>
      </c>
    </row>
    <row r="140" spans="1:17">
      <c r="A140" s="14" t="s">
        <v>16</v>
      </c>
      <c r="B140" s="14">
        <v>2005</v>
      </c>
      <c r="C140" s="34">
        <v>3159928.6007603747</v>
      </c>
      <c r="D140" s="32">
        <v>0.32324679306616433</v>
      </c>
      <c r="K140" s="34">
        <v>9775591.4940000009</v>
      </c>
      <c r="L140" s="32">
        <v>0.27800000000000002</v>
      </c>
      <c r="M140" s="34">
        <f t="shared" si="34"/>
        <v>2717614.4353320003</v>
      </c>
      <c r="N140" s="34">
        <f t="shared" si="36"/>
        <v>7057977.0586680006</v>
      </c>
      <c r="O140" s="34">
        <v>2780</v>
      </c>
      <c r="P140" s="14" t="s">
        <v>177</v>
      </c>
      <c r="Q140" s="15" t="s">
        <v>191</v>
      </c>
    </row>
    <row r="141" spans="1:17">
      <c r="A141" s="14" t="s">
        <v>16</v>
      </c>
      <c r="B141" s="14">
        <v>2006</v>
      </c>
      <c r="C141" s="34">
        <v>4373710.7505032197</v>
      </c>
      <c r="D141" s="32">
        <v>0.44939231959961157</v>
      </c>
      <c r="K141" s="34">
        <v>9732500</v>
      </c>
      <c r="L141" s="32">
        <v>0.27379999999999999</v>
      </c>
      <c r="M141" s="34">
        <f t="shared" si="34"/>
        <v>2664758.5</v>
      </c>
      <c r="N141" s="34">
        <f t="shared" si="36"/>
        <v>7067741.5</v>
      </c>
      <c r="O141" s="34">
        <v>3470</v>
      </c>
      <c r="P141" s="14" t="s">
        <v>177</v>
      </c>
      <c r="Q141" s="15" t="s">
        <v>191</v>
      </c>
    </row>
    <row r="142" spans="1:17">
      <c r="A142" s="14" t="s">
        <v>16</v>
      </c>
      <c r="B142" s="14">
        <v>2007</v>
      </c>
      <c r="C142" s="34">
        <v>5645743.0021396531</v>
      </c>
      <c r="D142" s="32">
        <v>0.58191537849305841</v>
      </c>
      <c r="K142" s="34">
        <v>9702000</v>
      </c>
      <c r="L142" s="32">
        <v>0.26960000000000001</v>
      </c>
      <c r="M142" s="34">
        <f t="shared" si="34"/>
        <v>2615659.2000000002</v>
      </c>
      <c r="N142" s="34">
        <f t="shared" si="36"/>
        <v>7086340.7999999998</v>
      </c>
      <c r="O142" s="34">
        <v>4250</v>
      </c>
      <c r="P142" s="14" t="s">
        <v>177</v>
      </c>
      <c r="Q142" s="15" t="s">
        <v>191</v>
      </c>
    </row>
    <row r="143" spans="1:17">
      <c r="A143" s="14" t="s">
        <v>16</v>
      </c>
      <c r="B143" s="14">
        <v>2008</v>
      </c>
      <c r="C143" s="34">
        <v>6661210.7027654517</v>
      </c>
      <c r="D143" s="32">
        <v>0.68808118117370398</v>
      </c>
      <c r="K143" s="34">
        <v>9680850</v>
      </c>
      <c r="L143" s="32">
        <v>0.26539999999999997</v>
      </c>
      <c r="M143" s="34">
        <f t="shared" si="34"/>
        <v>2569297.59</v>
      </c>
      <c r="N143" s="34">
        <f t="shared" si="36"/>
        <v>7111552.4100000001</v>
      </c>
      <c r="O143" s="34">
        <v>5380</v>
      </c>
      <c r="P143" s="14" t="s">
        <v>177</v>
      </c>
      <c r="Q143" s="15" t="s">
        <v>191</v>
      </c>
    </row>
    <row r="144" spans="1:17">
      <c r="A144" s="14" t="s">
        <v>16</v>
      </c>
      <c r="B144" s="14">
        <v>2009</v>
      </c>
      <c r="C144" s="34">
        <v>7959296.6678932309</v>
      </c>
      <c r="D144" s="32">
        <v>0.82368795072888656</v>
      </c>
      <c r="E144" s="41" t="s">
        <v>207</v>
      </c>
      <c r="F144" s="41" t="s">
        <v>207</v>
      </c>
      <c r="G144" s="41" t="s">
        <v>207</v>
      </c>
      <c r="H144" s="33">
        <v>45.001159999999999</v>
      </c>
      <c r="I144" s="33">
        <v>32.762300000000003</v>
      </c>
      <c r="J144" s="33">
        <v>336.041</v>
      </c>
      <c r="K144" s="34">
        <v>9663000</v>
      </c>
      <c r="L144" s="32">
        <v>0.26119999999999999</v>
      </c>
      <c r="M144" s="34">
        <f t="shared" si="34"/>
        <v>2523975.6</v>
      </c>
      <c r="N144" s="34">
        <f t="shared" si="36"/>
        <v>7139024.4000000004</v>
      </c>
      <c r="O144" s="34">
        <v>5540</v>
      </c>
      <c r="P144" s="14" t="s">
        <v>177</v>
      </c>
      <c r="Q144" s="15" t="s">
        <v>191</v>
      </c>
    </row>
    <row r="145" spans="1:17" s="35" customFormat="1">
      <c r="A145" s="35" t="s">
        <v>16</v>
      </c>
      <c r="B145" s="35">
        <v>2010</v>
      </c>
      <c r="C145" s="36">
        <v>8976693.8641954195</v>
      </c>
      <c r="D145" s="37">
        <v>0.93070957638106988</v>
      </c>
      <c r="E145" s="38"/>
      <c r="F145" s="38"/>
      <c r="G145" s="37"/>
      <c r="H145" s="38"/>
      <c r="I145" s="38"/>
      <c r="J145" s="38"/>
      <c r="K145" s="36">
        <v>9645000</v>
      </c>
      <c r="L145" s="39" t="s">
        <v>207</v>
      </c>
      <c r="M145" s="39" t="s">
        <v>207</v>
      </c>
      <c r="N145" s="39" t="s">
        <v>207</v>
      </c>
      <c r="O145" s="36">
        <v>6694.5906356269306</v>
      </c>
      <c r="P145" s="35" t="s">
        <v>177</v>
      </c>
      <c r="Q145" s="40" t="s">
        <v>191</v>
      </c>
    </row>
    <row r="146" spans="1:17">
      <c r="A146" s="14" t="s">
        <v>17</v>
      </c>
      <c r="B146" s="14">
        <v>2000</v>
      </c>
      <c r="C146" s="34">
        <v>5629000</v>
      </c>
      <c r="D146" s="32">
        <v>0.54906359734685917</v>
      </c>
      <c r="K146" s="34">
        <v>10252000</v>
      </c>
      <c r="L146" s="32">
        <v>2.8999999999999998E-2</v>
      </c>
      <c r="M146" s="34">
        <f>K146*L146</f>
        <v>297308</v>
      </c>
      <c r="N146" s="34">
        <f>K146-M146</f>
        <v>9954692</v>
      </c>
      <c r="O146" s="34">
        <v>25360</v>
      </c>
      <c r="P146" s="14" t="s">
        <v>178</v>
      </c>
      <c r="Q146" s="15" t="s">
        <v>204</v>
      </c>
    </row>
    <row r="147" spans="1:17">
      <c r="A147" s="14" t="s">
        <v>17</v>
      </c>
      <c r="B147" s="14">
        <v>2001</v>
      </c>
      <c r="C147" s="34">
        <v>7697000</v>
      </c>
      <c r="D147" s="32">
        <v>0.74822591620491885</v>
      </c>
      <c r="K147" s="34">
        <v>10287000</v>
      </c>
      <c r="L147" s="32">
        <v>2.86E-2</v>
      </c>
      <c r="M147" s="34">
        <f t="shared" ref="M147:M155" si="37">K147*L147</f>
        <v>294208.2</v>
      </c>
      <c r="N147" s="34">
        <f t="shared" ref="N147:N148" si="38">K147-M147</f>
        <v>9992791.8000000007</v>
      </c>
      <c r="O147" s="34">
        <v>23840</v>
      </c>
      <c r="P147" s="14" t="s">
        <v>178</v>
      </c>
      <c r="Q147" s="15" t="s">
        <v>204</v>
      </c>
    </row>
    <row r="148" spans="1:17">
      <c r="A148" s="14" t="s">
        <v>17</v>
      </c>
      <c r="B148" s="14">
        <v>2002</v>
      </c>
      <c r="C148" s="34">
        <v>7682583</v>
      </c>
      <c r="D148" s="32">
        <v>0.74349975805671153</v>
      </c>
      <c r="K148" s="34">
        <v>10333000</v>
      </c>
      <c r="L148" s="32">
        <v>2.8199999999999999E-2</v>
      </c>
      <c r="M148" s="34">
        <f t="shared" si="37"/>
        <v>291390.59999999998</v>
      </c>
      <c r="N148" s="34">
        <f t="shared" si="38"/>
        <v>10041609.4</v>
      </c>
      <c r="O148" s="34">
        <v>23360</v>
      </c>
      <c r="P148" s="14" t="s">
        <v>178</v>
      </c>
      <c r="Q148" s="15" t="s">
        <v>204</v>
      </c>
    </row>
    <row r="149" spans="1:17">
      <c r="A149" s="14" t="s">
        <v>17</v>
      </c>
      <c r="B149" s="14">
        <v>2003</v>
      </c>
      <c r="C149" s="34">
        <v>8216736</v>
      </c>
      <c r="D149" s="32">
        <v>0.79189211042465979</v>
      </c>
      <c r="K149" s="34">
        <v>10376080.140000001</v>
      </c>
      <c r="L149" s="32">
        <v>2.7799999999999998E-2</v>
      </c>
      <c r="M149" s="34">
        <f t="shared" si="37"/>
        <v>288455.02789199998</v>
      </c>
      <c r="N149" s="34">
        <f>K149-M149</f>
        <v>10087625.112108001</v>
      </c>
      <c r="O149" s="34">
        <v>26290</v>
      </c>
      <c r="P149" s="14" t="s">
        <v>178</v>
      </c>
      <c r="Q149" s="15" t="s">
        <v>204</v>
      </c>
    </row>
    <row r="150" spans="1:17">
      <c r="A150" s="14" t="s">
        <v>17</v>
      </c>
      <c r="B150" s="14">
        <v>2004</v>
      </c>
      <c r="C150" s="34">
        <v>8597900</v>
      </c>
      <c r="D150" s="32">
        <v>0.82504562817836924</v>
      </c>
      <c r="K150" s="34">
        <v>10421120.609999999</v>
      </c>
      <c r="L150" s="32">
        <v>2.7400000000000001E-2</v>
      </c>
      <c r="M150" s="34">
        <f t="shared" si="37"/>
        <v>285538.70471399999</v>
      </c>
      <c r="N150" s="34">
        <f t="shared" ref="N150:N155" si="39">K150-M150</f>
        <v>10135581.905285999</v>
      </c>
      <c r="O150" s="34">
        <v>32030</v>
      </c>
      <c r="P150" s="14" t="s">
        <v>178</v>
      </c>
      <c r="Q150" s="15" t="s">
        <v>204</v>
      </c>
    </row>
    <row r="151" spans="1:17">
      <c r="A151" s="14" t="s">
        <v>17</v>
      </c>
      <c r="B151" s="14">
        <v>2005</v>
      </c>
      <c r="C151" s="34">
        <v>9166806</v>
      </c>
      <c r="D151" s="32">
        <v>0.87480791895902621</v>
      </c>
      <c r="K151" s="34">
        <v>10478650</v>
      </c>
      <c r="L151" s="32">
        <v>2.7000000000000003E-2</v>
      </c>
      <c r="M151" s="34">
        <f t="shared" si="37"/>
        <v>282923.55000000005</v>
      </c>
      <c r="N151" s="34">
        <f t="shared" si="39"/>
        <v>10195726.449999999</v>
      </c>
      <c r="O151" s="34">
        <v>36770</v>
      </c>
      <c r="P151" s="14" t="s">
        <v>178</v>
      </c>
      <c r="Q151" s="15" t="s">
        <v>204</v>
      </c>
    </row>
    <row r="152" spans="1:17">
      <c r="A152" s="14" t="s">
        <v>17</v>
      </c>
      <c r="B152" s="14">
        <v>2006</v>
      </c>
      <c r="C152" s="34">
        <v>9821724</v>
      </c>
      <c r="D152" s="32">
        <v>0.93114932767081549</v>
      </c>
      <c r="K152" s="34">
        <v>10547958</v>
      </c>
      <c r="L152" s="32">
        <v>2.6800000000000001E-2</v>
      </c>
      <c r="M152" s="34">
        <f t="shared" si="37"/>
        <v>282685.27439999999</v>
      </c>
      <c r="N152" s="34">
        <f t="shared" si="39"/>
        <v>10265272.7256</v>
      </c>
      <c r="O152" s="34">
        <v>39010</v>
      </c>
      <c r="P152" s="14" t="s">
        <v>178</v>
      </c>
      <c r="Q152" s="15" t="s">
        <v>204</v>
      </c>
    </row>
    <row r="153" spans="1:17">
      <c r="A153" s="14" t="s">
        <v>17</v>
      </c>
      <c r="B153" s="14">
        <v>2007</v>
      </c>
      <c r="C153" s="34">
        <v>10964859</v>
      </c>
      <c r="D153" s="32">
        <v>1.0319187441768543</v>
      </c>
      <c r="K153" s="34">
        <v>10625700</v>
      </c>
      <c r="L153" s="32">
        <v>2.6600000000000002E-2</v>
      </c>
      <c r="M153" s="34">
        <f t="shared" si="37"/>
        <v>282643.62</v>
      </c>
      <c r="N153" s="34">
        <f t="shared" si="39"/>
        <v>10343056.380000001</v>
      </c>
      <c r="O153" s="34">
        <v>41580</v>
      </c>
      <c r="P153" s="14" t="s">
        <v>178</v>
      </c>
      <c r="Q153" s="15" t="s">
        <v>204</v>
      </c>
    </row>
    <row r="154" spans="1:17">
      <c r="A154" s="14" t="s">
        <v>17</v>
      </c>
      <c r="B154" s="14">
        <v>2008</v>
      </c>
      <c r="C154" s="34">
        <v>12099604</v>
      </c>
      <c r="D154" s="32">
        <v>1.1299135923995602</v>
      </c>
      <c r="K154" s="34">
        <v>10708433</v>
      </c>
      <c r="L154" s="32">
        <v>2.64E-2</v>
      </c>
      <c r="M154" s="34">
        <f t="shared" si="37"/>
        <v>282702.6312</v>
      </c>
      <c r="N154" s="34">
        <f t="shared" si="39"/>
        <v>10425730.368799999</v>
      </c>
      <c r="O154" s="34">
        <v>45010</v>
      </c>
      <c r="P154" s="14" t="s">
        <v>178</v>
      </c>
      <c r="Q154" s="15" t="s">
        <v>204</v>
      </c>
    </row>
    <row r="155" spans="1:17">
      <c r="A155" s="14" t="s">
        <v>17</v>
      </c>
      <c r="B155" s="14">
        <v>2009</v>
      </c>
      <c r="C155" s="34">
        <v>12383715</v>
      </c>
      <c r="D155" s="32">
        <v>1.1478348762971833</v>
      </c>
      <c r="E155" s="33">
        <v>396.8954</v>
      </c>
      <c r="F155" s="41" t="s">
        <v>207</v>
      </c>
      <c r="G155" s="41" t="s">
        <v>207</v>
      </c>
      <c r="H155" s="33">
        <v>48.492579999999997</v>
      </c>
      <c r="I155" s="33">
        <v>138.32069999999999</v>
      </c>
      <c r="J155" s="33">
        <v>1193.4159999999999</v>
      </c>
      <c r="K155" s="34">
        <v>10788760</v>
      </c>
      <c r="L155" s="32">
        <v>2.6200000000000001E-2</v>
      </c>
      <c r="M155" s="34">
        <f t="shared" si="37"/>
        <v>282665.51199999999</v>
      </c>
      <c r="N155" s="34">
        <f t="shared" si="39"/>
        <v>10506094.488</v>
      </c>
      <c r="O155" s="34">
        <v>45310</v>
      </c>
      <c r="P155" s="14" t="s">
        <v>178</v>
      </c>
      <c r="Q155" s="15" t="s">
        <v>204</v>
      </c>
    </row>
    <row r="156" spans="1:17" s="35" customFormat="1">
      <c r="A156" s="35" t="s">
        <v>17</v>
      </c>
      <c r="B156" s="35">
        <v>2010</v>
      </c>
      <c r="C156" s="36">
        <v>12701187</v>
      </c>
      <c r="D156" s="37">
        <v>1.1687850372687953</v>
      </c>
      <c r="E156" s="38"/>
      <c r="F156" s="38"/>
      <c r="G156" s="37"/>
      <c r="H156" s="38"/>
      <c r="I156" s="38"/>
      <c r="J156" s="38"/>
      <c r="K156" s="36">
        <v>10867000</v>
      </c>
      <c r="L156" s="39" t="s">
        <v>207</v>
      </c>
      <c r="M156" s="39" t="s">
        <v>207</v>
      </c>
      <c r="N156" s="39" t="s">
        <v>207</v>
      </c>
      <c r="O156" s="36">
        <v>45310</v>
      </c>
      <c r="P156" s="35" t="s">
        <v>178</v>
      </c>
      <c r="Q156" s="40" t="s">
        <v>204</v>
      </c>
    </row>
    <row r="157" spans="1:17">
      <c r="A157" s="14" t="s">
        <v>18</v>
      </c>
      <c r="B157" s="14">
        <v>2000</v>
      </c>
      <c r="C157" s="34">
        <v>9992.0195610920764</v>
      </c>
      <c r="D157" s="32">
        <v>4.0000078307013916E-2</v>
      </c>
      <c r="K157" s="34">
        <v>249800</v>
      </c>
      <c r="L157" s="32">
        <v>0.52200000000000002</v>
      </c>
      <c r="M157" s="34">
        <f>K157*L157</f>
        <v>130395.6</v>
      </c>
      <c r="N157" s="34">
        <f>K157-M157</f>
        <v>119404.4</v>
      </c>
      <c r="O157" s="34">
        <v>3110</v>
      </c>
      <c r="P157" s="14" t="s">
        <v>177</v>
      </c>
      <c r="Q157" s="15" t="s">
        <v>194</v>
      </c>
    </row>
    <row r="158" spans="1:17">
      <c r="A158" s="14" t="s">
        <v>18</v>
      </c>
      <c r="B158" s="14">
        <v>2001</v>
      </c>
      <c r="C158" s="34">
        <v>12154.805761897927</v>
      </c>
      <c r="D158" s="32">
        <v>4.7239820294978342E-2</v>
      </c>
      <c r="K158" s="34">
        <v>257300</v>
      </c>
      <c r="L158" s="32">
        <v>0.51719999999999999</v>
      </c>
      <c r="M158" s="34">
        <f t="shared" ref="M158:M166" si="40">K158*L158</f>
        <v>133075.56</v>
      </c>
      <c r="N158" s="34">
        <f t="shared" ref="N158:N159" si="41">K158-M158</f>
        <v>124224.44</v>
      </c>
      <c r="O158" s="34">
        <v>3080</v>
      </c>
      <c r="P158" s="14" t="s">
        <v>177</v>
      </c>
      <c r="Q158" s="15" t="s">
        <v>194</v>
      </c>
    </row>
    <row r="159" spans="1:17">
      <c r="A159" s="14" t="s">
        <v>18</v>
      </c>
      <c r="B159" s="14">
        <v>2002</v>
      </c>
      <c r="C159" s="34">
        <v>29736.334512419551</v>
      </c>
      <c r="D159" s="32">
        <v>0.11212795819162727</v>
      </c>
      <c r="K159" s="34">
        <v>265200</v>
      </c>
      <c r="L159" s="32">
        <v>0.51239999999999997</v>
      </c>
      <c r="M159" s="34">
        <f t="shared" si="40"/>
        <v>135888.47999999998</v>
      </c>
      <c r="N159" s="34">
        <f t="shared" si="41"/>
        <v>129311.52000000002</v>
      </c>
      <c r="O159" s="34">
        <v>3160</v>
      </c>
      <c r="P159" s="14" t="s">
        <v>177</v>
      </c>
      <c r="Q159" s="15" t="s">
        <v>194</v>
      </c>
    </row>
    <row r="160" spans="1:17">
      <c r="A160" s="14" t="s">
        <v>18</v>
      </c>
      <c r="B160" s="14">
        <v>2003</v>
      </c>
      <c r="C160" s="34">
        <v>43107.32333892004</v>
      </c>
      <c r="D160" s="32">
        <v>0.15749844113598846</v>
      </c>
      <c r="K160" s="34">
        <v>273700</v>
      </c>
      <c r="L160" s="32">
        <v>0.50759999999999994</v>
      </c>
      <c r="M160" s="34">
        <f t="shared" si="40"/>
        <v>138930.12</v>
      </c>
      <c r="N160" s="34">
        <f>K160-M160</f>
        <v>134769.88</v>
      </c>
      <c r="O160" s="34">
        <v>3410</v>
      </c>
      <c r="P160" s="14" t="s">
        <v>177</v>
      </c>
      <c r="Q160" s="15" t="s">
        <v>194</v>
      </c>
    </row>
    <row r="161" spans="1:17">
      <c r="A161" s="14" t="s">
        <v>18</v>
      </c>
      <c r="B161" s="14">
        <v>2004</v>
      </c>
      <c r="C161" s="34">
        <v>49381.422975443711</v>
      </c>
      <c r="D161" s="32">
        <v>0.17473964251749366</v>
      </c>
      <c r="K161" s="34">
        <v>282600</v>
      </c>
      <c r="L161" s="32">
        <v>0.50280000000000002</v>
      </c>
      <c r="M161" s="34">
        <f t="shared" si="40"/>
        <v>142091.28</v>
      </c>
      <c r="N161" s="34">
        <f t="shared" ref="N161:N166" si="42">K161-M161</f>
        <v>140508.72</v>
      </c>
      <c r="O161" s="34">
        <v>3520</v>
      </c>
      <c r="P161" s="14" t="s">
        <v>177</v>
      </c>
      <c r="Q161" s="15" t="s">
        <v>194</v>
      </c>
    </row>
    <row r="162" spans="1:17">
      <c r="A162" s="14" t="s">
        <v>18</v>
      </c>
      <c r="B162" s="14">
        <v>2005</v>
      </c>
      <c r="C162" s="34">
        <v>65817.017502639457</v>
      </c>
      <c r="D162" s="32">
        <v>0.2255552347588741</v>
      </c>
      <c r="K162" s="34">
        <v>291800</v>
      </c>
      <c r="L162" s="32">
        <v>0.498</v>
      </c>
      <c r="M162" s="34">
        <f t="shared" si="40"/>
        <v>145316.4</v>
      </c>
      <c r="N162" s="34">
        <f t="shared" si="42"/>
        <v>146483.6</v>
      </c>
      <c r="O162" s="34">
        <v>3580</v>
      </c>
      <c r="P162" s="14" t="s">
        <v>177</v>
      </c>
      <c r="Q162" s="15" t="s">
        <v>194</v>
      </c>
    </row>
    <row r="163" spans="1:17">
      <c r="A163" s="14" t="s">
        <v>18</v>
      </c>
      <c r="B163" s="14">
        <v>2006</v>
      </c>
      <c r="C163" s="34">
        <v>92775.888453082182</v>
      </c>
      <c r="D163" s="32">
        <v>0.30783078329146735</v>
      </c>
      <c r="K163" s="34">
        <v>301386</v>
      </c>
      <c r="L163" s="32">
        <v>0.49299999999999999</v>
      </c>
      <c r="M163" s="34">
        <f t="shared" si="40"/>
        <v>148583.29800000001</v>
      </c>
      <c r="N163" s="34">
        <f t="shared" si="42"/>
        <v>152802.70199999999</v>
      </c>
      <c r="O163" s="34">
        <v>3650</v>
      </c>
      <c r="P163" s="14" t="s">
        <v>177</v>
      </c>
      <c r="Q163" s="15" t="s">
        <v>194</v>
      </c>
    </row>
    <row r="164" spans="1:17">
      <c r="A164" s="14" t="s">
        <v>18</v>
      </c>
      <c r="B164" s="14">
        <v>2007</v>
      </c>
      <c r="C164" s="34">
        <v>165724.91956633679</v>
      </c>
      <c r="D164" s="32">
        <v>0.53202221369610525</v>
      </c>
      <c r="K164" s="34">
        <v>311500</v>
      </c>
      <c r="L164" s="32">
        <v>0.48799999999999999</v>
      </c>
      <c r="M164" s="34">
        <f t="shared" si="40"/>
        <v>152012</v>
      </c>
      <c r="N164" s="34">
        <f t="shared" si="42"/>
        <v>159488</v>
      </c>
      <c r="O164" s="34">
        <v>3560</v>
      </c>
      <c r="P164" s="14" t="s">
        <v>177</v>
      </c>
      <c r="Q164" s="15" t="s">
        <v>194</v>
      </c>
    </row>
    <row r="165" spans="1:17">
      <c r="A165" s="14" t="s">
        <v>18</v>
      </c>
      <c r="B165" s="14">
        <v>2008</v>
      </c>
      <c r="C165" s="34">
        <v>212648.51120761258</v>
      </c>
      <c r="D165" s="32">
        <v>0.66019407391373042</v>
      </c>
      <c r="K165" s="34">
        <v>322100</v>
      </c>
      <c r="L165" s="32">
        <v>0.48299999999999998</v>
      </c>
      <c r="M165" s="34">
        <f t="shared" si="40"/>
        <v>155574.29999999999</v>
      </c>
      <c r="N165" s="34">
        <f t="shared" si="42"/>
        <v>166525.70000000001</v>
      </c>
      <c r="O165" s="34">
        <v>3740</v>
      </c>
      <c r="P165" s="14" t="s">
        <v>177</v>
      </c>
      <c r="Q165" s="15" t="s">
        <v>194</v>
      </c>
    </row>
    <row r="166" spans="1:17">
      <c r="A166" s="14" t="s">
        <v>18</v>
      </c>
      <c r="B166" s="14">
        <v>2009</v>
      </c>
      <c r="C166" s="34">
        <v>252291.68856107624</v>
      </c>
      <c r="D166" s="32">
        <v>0.75717793685797186</v>
      </c>
      <c r="E166" s="42" t="s">
        <v>207</v>
      </c>
      <c r="F166" s="42" t="s">
        <v>207</v>
      </c>
      <c r="G166" s="41" t="s">
        <v>207</v>
      </c>
      <c r="H166" s="42" t="s">
        <v>207</v>
      </c>
      <c r="I166" s="41" t="s">
        <v>207</v>
      </c>
      <c r="J166" s="41" t="s">
        <v>207</v>
      </c>
      <c r="K166" s="34">
        <v>333200</v>
      </c>
      <c r="L166" s="32">
        <v>0.47799999999999998</v>
      </c>
      <c r="M166" s="34">
        <f t="shared" si="40"/>
        <v>159269.6</v>
      </c>
      <c r="N166" s="34">
        <f t="shared" si="42"/>
        <v>173930.4</v>
      </c>
      <c r="O166" s="34">
        <v>3740</v>
      </c>
      <c r="P166" s="14" t="s">
        <v>177</v>
      </c>
      <c r="Q166" s="15" t="s">
        <v>194</v>
      </c>
    </row>
    <row r="167" spans="1:17" s="35" customFormat="1">
      <c r="A167" s="35" t="s">
        <v>18</v>
      </c>
      <c r="B167" s="35">
        <v>2010</v>
      </c>
      <c r="C167" s="36">
        <v>283895.76414093957</v>
      </c>
      <c r="D167" s="37">
        <v>0.82288627287228866</v>
      </c>
      <c r="E167" s="38"/>
      <c r="F167" s="38"/>
      <c r="G167" s="37"/>
      <c r="H167" s="38"/>
      <c r="I167" s="38"/>
      <c r="J167" s="38"/>
      <c r="K167" s="36">
        <v>345000</v>
      </c>
      <c r="L167" s="39" t="s">
        <v>207</v>
      </c>
      <c r="M167" s="39" t="s">
        <v>207</v>
      </c>
      <c r="N167" s="39" t="s">
        <v>207</v>
      </c>
      <c r="O167" s="36">
        <v>3740</v>
      </c>
      <c r="P167" s="35" t="s">
        <v>177</v>
      </c>
      <c r="Q167" s="40" t="s">
        <v>194</v>
      </c>
    </row>
    <row r="168" spans="1:17">
      <c r="A168" s="14" t="s">
        <v>19</v>
      </c>
      <c r="B168" s="14">
        <v>2000</v>
      </c>
      <c r="C168" s="34">
        <v>63630.193059397861</v>
      </c>
      <c r="D168" s="32">
        <v>9.5550428503100183E-3</v>
      </c>
      <c r="K168" s="34">
        <v>6659331</v>
      </c>
      <c r="L168" s="32">
        <v>0.61699999999999999</v>
      </c>
      <c r="M168" s="34">
        <f>K168*L168</f>
        <v>4108807.227</v>
      </c>
      <c r="N168" s="34">
        <f>K168-M168</f>
        <v>2550523.773</v>
      </c>
      <c r="O168" s="34">
        <v>360</v>
      </c>
      <c r="P168" s="14" t="s">
        <v>177</v>
      </c>
      <c r="Q168" s="15" t="s">
        <v>193</v>
      </c>
    </row>
    <row r="169" spans="1:17">
      <c r="A169" s="14" t="s">
        <v>19</v>
      </c>
      <c r="B169" s="14">
        <v>2001</v>
      </c>
      <c r="C169" s="34">
        <v>209533.45933532817</v>
      </c>
      <c r="D169" s="32">
        <v>3.045928307176619E-2</v>
      </c>
      <c r="K169" s="34">
        <v>6879133</v>
      </c>
      <c r="L169" s="32">
        <v>0.61360000000000003</v>
      </c>
      <c r="M169" s="34">
        <f t="shared" ref="M169:M177" si="43">K169*L169</f>
        <v>4221036.0088</v>
      </c>
      <c r="N169" s="34">
        <f t="shared" ref="N169:N170" si="44">K169-M169</f>
        <v>2658096.9912</v>
      </c>
      <c r="O169" s="34">
        <v>350</v>
      </c>
      <c r="P169" s="14" t="s">
        <v>177</v>
      </c>
      <c r="Q169" s="15" t="s">
        <v>193</v>
      </c>
    </row>
    <row r="170" spans="1:17">
      <c r="A170" s="14" t="s">
        <v>19</v>
      </c>
      <c r="B170" s="14">
        <v>2002</v>
      </c>
      <c r="C170" s="34">
        <v>357819.98508176435</v>
      </c>
      <c r="D170" s="32">
        <v>5.0305596470673862E-2</v>
      </c>
      <c r="K170" s="34">
        <v>7112926</v>
      </c>
      <c r="L170" s="32">
        <v>0.61020000000000008</v>
      </c>
      <c r="M170" s="34">
        <f t="shared" si="43"/>
        <v>4340307.4452000009</v>
      </c>
      <c r="N170" s="34">
        <f t="shared" si="44"/>
        <v>2772618.5547999991</v>
      </c>
      <c r="O170" s="34">
        <v>350</v>
      </c>
      <c r="P170" s="14" t="s">
        <v>177</v>
      </c>
      <c r="Q170" s="15" t="s">
        <v>193</v>
      </c>
    </row>
    <row r="171" spans="1:17">
      <c r="A171" s="14" t="s">
        <v>19</v>
      </c>
      <c r="B171" s="14">
        <v>2003</v>
      </c>
      <c r="C171" s="34">
        <v>523133.55321348831</v>
      </c>
      <c r="D171" s="32">
        <v>7.1095876270597699E-2</v>
      </c>
      <c r="K171" s="34">
        <v>7358142</v>
      </c>
      <c r="L171" s="32">
        <v>0.60680000000000001</v>
      </c>
      <c r="M171" s="34">
        <f t="shared" si="43"/>
        <v>4464920.5656000003</v>
      </c>
      <c r="N171" s="34">
        <f>K171-M171</f>
        <v>2893221.4343999997</v>
      </c>
      <c r="O171" s="34">
        <v>410</v>
      </c>
      <c r="P171" s="14" t="s">
        <v>177</v>
      </c>
      <c r="Q171" s="15" t="s">
        <v>193</v>
      </c>
    </row>
    <row r="172" spans="1:17">
      <c r="A172" s="14" t="s">
        <v>19</v>
      </c>
      <c r="B172" s="14">
        <v>2004</v>
      </c>
      <c r="C172" s="34">
        <v>689542.57026071241</v>
      </c>
      <c r="D172" s="32">
        <v>9.0601370730628003E-2</v>
      </c>
      <c r="K172" s="34">
        <v>7610730</v>
      </c>
      <c r="L172" s="32">
        <v>0.60340000000000005</v>
      </c>
      <c r="M172" s="34">
        <f t="shared" si="43"/>
        <v>4592314.4820000008</v>
      </c>
      <c r="N172" s="34">
        <f t="shared" ref="N172:N177" si="45">K172-M172</f>
        <v>3018415.5179999992</v>
      </c>
      <c r="O172" s="34">
        <v>490</v>
      </c>
      <c r="P172" s="14" t="s">
        <v>177</v>
      </c>
      <c r="Q172" s="15" t="s">
        <v>193</v>
      </c>
    </row>
    <row r="173" spans="1:17">
      <c r="A173" s="14" t="s">
        <v>19</v>
      </c>
      <c r="B173" s="14">
        <v>2005</v>
      </c>
      <c r="C173" s="34">
        <v>1034307.2745981382</v>
      </c>
      <c r="D173" s="32">
        <v>0.13146370640878688</v>
      </c>
      <c r="K173" s="34">
        <v>7867626</v>
      </c>
      <c r="L173" s="32">
        <v>0.6</v>
      </c>
      <c r="M173" s="34">
        <f t="shared" si="43"/>
        <v>4720575.5999999996</v>
      </c>
      <c r="N173" s="34">
        <f t="shared" si="45"/>
        <v>3147050.4000000004</v>
      </c>
      <c r="O173" s="34">
        <v>550</v>
      </c>
      <c r="P173" s="14" t="s">
        <v>177</v>
      </c>
      <c r="Q173" s="15" t="s">
        <v>193</v>
      </c>
    </row>
    <row r="174" spans="1:17">
      <c r="A174" s="14" t="s">
        <v>19</v>
      </c>
      <c r="B174" s="14">
        <v>2006</v>
      </c>
      <c r="C174" s="34">
        <v>1441476.1196505341</v>
      </c>
      <c r="D174" s="32">
        <v>0.17734242524927193</v>
      </c>
      <c r="K174" s="34">
        <v>8128208</v>
      </c>
      <c r="L174" s="32">
        <v>0.59599999999999997</v>
      </c>
      <c r="M174" s="34">
        <f t="shared" si="43"/>
        <v>4844411.9679999994</v>
      </c>
      <c r="N174" s="34">
        <f t="shared" si="45"/>
        <v>3283796.0320000006</v>
      </c>
      <c r="O174" s="34">
        <v>570</v>
      </c>
      <c r="P174" s="14" t="s">
        <v>177</v>
      </c>
      <c r="Q174" s="15" t="s">
        <v>193</v>
      </c>
    </row>
    <row r="175" spans="1:17">
      <c r="A175" s="14" t="s">
        <v>19</v>
      </c>
      <c r="B175" s="14">
        <v>2007</v>
      </c>
      <c r="C175" s="34">
        <v>1825422.8650958815</v>
      </c>
      <c r="D175" s="32">
        <v>0.2174900698685403</v>
      </c>
      <c r="K175" s="34">
        <v>8393132</v>
      </c>
      <c r="L175" s="32">
        <v>0.59200000000000008</v>
      </c>
      <c r="M175" s="34">
        <f t="shared" si="43"/>
        <v>4968734.1440000003</v>
      </c>
      <c r="N175" s="34">
        <f t="shared" si="45"/>
        <v>3424397.8559999997</v>
      </c>
      <c r="O175" s="34">
        <v>610</v>
      </c>
      <c r="P175" s="14" t="s">
        <v>177</v>
      </c>
      <c r="Q175" s="15" t="s">
        <v>193</v>
      </c>
    </row>
    <row r="176" spans="1:17">
      <c r="A176" s="14" t="s">
        <v>19</v>
      </c>
      <c r="B176" s="14">
        <v>2008</v>
      </c>
      <c r="C176" s="34">
        <v>2505191.4392103478</v>
      </c>
      <c r="D176" s="32">
        <v>0.28921341108947057</v>
      </c>
      <c r="K176" s="34">
        <v>8662086</v>
      </c>
      <c r="L176" s="32">
        <v>0.58799999999999997</v>
      </c>
      <c r="M176" s="34">
        <f t="shared" si="43"/>
        <v>5093306.568</v>
      </c>
      <c r="N176" s="34">
        <f t="shared" si="45"/>
        <v>3568779.432</v>
      </c>
      <c r="O176" s="34">
        <v>700</v>
      </c>
      <c r="P176" s="14" t="s">
        <v>177</v>
      </c>
      <c r="Q176" s="15" t="s">
        <v>193</v>
      </c>
    </row>
    <row r="177" spans="1:17">
      <c r="A177" s="14" t="s">
        <v>19</v>
      </c>
      <c r="B177" s="14">
        <v>2009</v>
      </c>
      <c r="C177" s="34">
        <v>3525048.3049628912</v>
      </c>
      <c r="D177" s="32">
        <v>0.39452201710052015</v>
      </c>
      <c r="E177" s="33">
        <v>27.391781999999999</v>
      </c>
      <c r="F177" s="33">
        <v>2.210483</v>
      </c>
      <c r="G177" s="41" t="s">
        <v>207</v>
      </c>
      <c r="H177" s="33">
        <v>7.4405140000000003</v>
      </c>
      <c r="I177" s="41" t="s">
        <v>207</v>
      </c>
      <c r="J177" s="41" t="s">
        <v>207</v>
      </c>
      <c r="K177" s="34">
        <v>8934985</v>
      </c>
      <c r="L177" s="32">
        <v>0.58399999999999996</v>
      </c>
      <c r="M177" s="34">
        <f t="shared" si="43"/>
        <v>5218031.2399999993</v>
      </c>
      <c r="N177" s="34">
        <f t="shared" si="45"/>
        <v>3716953.7600000007</v>
      </c>
      <c r="O177" s="34">
        <v>750</v>
      </c>
      <c r="P177" s="14" t="s">
        <v>177</v>
      </c>
      <c r="Q177" s="15" t="s">
        <v>193</v>
      </c>
    </row>
    <row r="178" spans="1:17" s="35" customFormat="1">
      <c r="A178" s="35" t="s">
        <v>19</v>
      </c>
      <c r="B178" s="35">
        <v>2010</v>
      </c>
      <c r="C178" s="36">
        <v>4114379.5729083358</v>
      </c>
      <c r="D178" s="37">
        <v>0.44668109574512388</v>
      </c>
      <c r="E178" s="38"/>
      <c r="F178" s="38"/>
      <c r="G178" s="37"/>
      <c r="H178" s="38"/>
      <c r="I178" s="38"/>
      <c r="J178" s="38"/>
      <c r="K178" s="36">
        <v>9211000</v>
      </c>
      <c r="L178" s="39" t="s">
        <v>207</v>
      </c>
      <c r="M178" s="39" t="s">
        <v>207</v>
      </c>
      <c r="N178" s="39" t="s">
        <v>207</v>
      </c>
      <c r="O178" s="36">
        <v>750</v>
      </c>
      <c r="P178" s="35" t="s">
        <v>177</v>
      </c>
      <c r="Q178" s="40" t="s">
        <v>193</v>
      </c>
    </row>
    <row r="179" spans="1:17">
      <c r="A179" s="14" t="s">
        <v>20</v>
      </c>
      <c r="B179" s="14">
        <v>2000</v>
      </c>
      <c r="C179" s="31">
        <v>0</v>
      </c>
      <c r="D179" s="32">
        <v>0</v>
      </c>
      <c r="K179" s="34">
        <v>561175</v>
      </c>
      <c r="L179" s="32">
        <v>0.746</v>
      </c>
      <c r="M179" s="34">
        <f>K179*L179</f>
        <v>418636.55</v>
      </c>
      <c r="N179" s="34">
        <f>K179-M179</f>
        <v>142538.45000000001</v>
      </c>
      <c r="O179" s="34">
        <v>730</v>
      </c>
      <c r="P179" s="14" t="s">
        <v>177</v>
      </c>
      <c r="Q179" s="15" t="s">
        <v>190</v>
      </c>
    </row>
    <row r="180" spans="1:17">
      <c r="A180" s="14" t="s">
        <v>20</v>
      </c>
      <c r="B180" s="14">
        <v>2001</v>
      </c>
      <c r="C180" s="31">
        <v>0</v>
      </c>
      <c r="D180" s="32">
        <v>0</v>
      </c>
      <c r="K180" s="34">
        <v>578283</v>
      </c>
      <c r="L180" s="32">
        <v>0.73480000000000001</v>
      </c>
      <c r="M180" s="34">
        <f t="shared" ref="M180:M188" si="46">K180*L180</f>
        <v>424922.34840000002</v>
      </c>
      <c r="N180" s="34">
        <f t="shared" ref="N180:N181" si="47">K180-M180</f>
        <v>153360.65159999998</v>
      </c>
      <c r="O180" s="34">
        <v>790</v>
      </c>
      <c r="P180" s="14" t="s">
        <v>177</v>
      </c>
      <c r="Q180" s="15" t="s">
        <v>190</v>
      </c>
    </row>
    <row r="181" spans="1:17">
      <c r="A181" s="14" t="s">
        <v>20</v>
      </c>
      <c r="B181" s="14">
        <v>2002</v>
      </c>
      <c r="C181" s="31">
        <v>0</v>
      </c>
      <c r="D181" s="32">
        <v>0</v>
      </c>
      <c r="K181" s="34">
        <v>596729</v>
      </c>
      <c r="L181" s="32">
        <v>0.72360000000000002</v>
      </c>
      <c r="M181" s="34">
        <f t="shared" si="46"/>
        <v>431793.10440000001</v>
      </c>
      <c r="N181" s="34">
        <f t="shared" si="47"/>
        <v>164935.89559999999</v>
      </c>
      <c r="O181" s="34">
        <v>830</v>
      </c>
      <c r="P181" s="14" t="s">
        <v>177</v>
      </c>
      <c r="Q181" s="15" t="s">
        <v>190</v>
      </c>
    </row>
    <row r="182" spans="1:17">
      <c r="A182" s="14" t="s">
        <v>20</v>
      </c>
      <c r="B182" s="14">
        <v>2003</v>
      </c>
      <c r="C182" s="34">
        <v>1180.3898216155992</v>
      </c>
      <c r="D182" s="32">
        <v>1.9176710616905985E-3</v>
      </c>
      <c r="K182" s="34">
        <v>615533</v>
      </c>
      <c r="L182" s="32">
        <v>0.71239999999999992</v>
      </c>
      <c r="M182" s="34">
        <f t="shared" si="46"/>
        <v>438505.70919999992</v>
      </c>
      <c r="N182" s="34">
        <f>K182-M182</f>
        <v>177027.29080000008</v>
      </c>
      <c r="O182" s="34">
        <v>910</v>
      </c>
      <c r="P182" s="14" t="s">
        <v>177</v>
      </c>
      <c r="Q182" s="15" t="s">
        <v>190</v>
      </c>
    </row>
    <row r="183" spans="1:17">
      <c r="A183" s="14" t="s">
        <v>20</v>
      </c>
      <c r="B183" s="14">
        <v>2004</v>
      </c>
      <c r="C183" s="34">
        <v>4342.6388030005792</v>
      </c>
      <c r="D183" s="32">
        <v>6.8548210353023111E-3</v>
      </c>
      <c r="K183" s="34">
        <v>633516</v>
      </c>
      <c r="L183" s="32">
        <v>0.70120000000000005</v>
      </c>
      <c r="M183" s="34">
        <f t="shared" si="46"/>
        <v>444221.4192</v>
      </c>
      <c r="N183" s="34">
        <f t="shared" ref="N183:N188" si="48">K183-M183</f>
        <v>189294.5808</v>
      </c>
      <c r="O183" s="34">
        <v>1060</v>
      </c>
      <c r="P183" s="14" t="s">
        <v>177</v>
      </c>
      <c r="Q183" s="15" t="s">
        <v>190</v>
      </c>
    </row>
    <row r="184" spans="1:17">
      <c r="A184" s="14" t="s">
        <v>20</v>
      </c>
      <c r="B184" s="14">
        <v>2005</v>
      </c>
      <c r="C184" s="34">
        <v>11324.524754491433</v>
      </c>
      <c r="D184" s="32">
        <v>1.742666222632288E-2</v>
      </c>
      <c r="K184" s="34">
        <v>649839</v>
      </c>
      <c r="L184" s="32">
        <v>0.69</v>
      </c>
      <c r="M184" s="34">
        <f t="shared" si="46"/>
        <v>448388.91</v>
      </c>
      <c r="N184" s="34">
        <f t="shared" si="48"/>
        <v>201450.09000000003</v>
      </c>
      <c r="O184" s="34">
        <v>1210</v>
      </c>
      <c r="P184" s="14" t="s">
        <v>177</v>
      </c>
      <c r="Q184" s="15" t="s">
        <v>190</v>
      </c>
    </row>
    <row r="185" spans="1:17">
      <c r="A185" s="14" t="s">
        <v>20</v>
      </c>
      <c r="B185" s="14">
        <v>2006</v>
      </c>
      <c r="C185" s="34">
        <v>22083.496548592091</v>
      </c>
      <c r="D185" s="32">
        <v>3.3260081192040672E-2</v>
      </c>
      <c r="K185" s="34">
        <v>663964</v>
      </c>
      <c r="L185" s="32">
        <v>0.6784</v>
      </c>
      <c r="M185" s="34">
        <f t="shared" si="46"/>
        <v>450433.1776</v>
      </c>
      <c r="N185" s="34">
        <f t="shared" si="48"/>
        <v>213530.8224</v>
      </c>
      <c r="O185" s="34">
        <v>1320</v>
      </c>
      <c r="P185" s="14" t="s">
        <v>177</v>
      </c>
      <c r="Q185" s="15" t="s">
        <v>190</v>
      </c>
    </row>
    <row r="186" spans="1:17">
      <c r="A186" s="14" t="s">
        <v>20</v>
      </c>
      <c r="B186" s="14">
        <v>2007</v>
      </c>
      <c r="C186" s="34">
        <v>36613.629344765133</v>
      </c>
      <c r="D186" s="32">
        <v>5.4158968914213852E-2</v>
      </c>
      <c r="K186" s="34">
        <v>676040</v>
      </c>
      <c r="L186" s="32">
        <v>0.66680000000000006</v>
      </c>
      <c r="M186" s="34">
        <f t="shared" si="46"/>
        <v>450783.47200000007</v>
      </c>
      <c r="N186" s="34">
        <f t="shared" si="48"/>
        <v>225256.52799999993</v>
      </c>
      <c r="O186" s="34">
        <v>1650</v>
      </c>
      <c r="P186" s="14" t="s">
        <v>177</v>
      </c>
      <c r="Q186" s="15" t="s">
        <v>190</v>
      </c>
    </row>
    <row r="187" spans="1:17">
      <c r="A187" s="14" t="s">
        <v>20</v>
      </c>
      <c r="B187" s="14">
        <v>2008</v>
      </c>
      <c r="C187" s="34">
        <v>69879.18516401689</v>
      </c>
      <c r="D187" s="32">
        <v>0.10174767674499284</v>
      </c>
      <c r="K187" s="34">
        <v>686789</v>
      </c>
      <c r="L187" s="32">
        <v>0.6552</v>
      </c>
      <c r="M187" s="34">
        <f t="shared" si="46"/>
        <v>449984.15279999998</v>
      </c>
      <c r="N187" s="34">
        <f t="shared" si="48"/>
        <v>236804.84720000002</v>
      </c>
      <c r="O187" s="34">
        <v>1770</v>
      </c>
      <c r="P187" s="14" t="s">
        <v>177</v>
      </c>
      <c r="Q187" s="15" t="s">
        <v>190</v>
      </c>
    </row>
    <row r="188" spans="1:17">
      <c r="A188" s="14" t="s">
        <v>20</v>
      </c>
      <c r="B188" s="14">
        <v>2009</v>
      </c>
      <c r="C188" s="34">
        <v>105924.56843905605</v>
      </c>
      <c r="D188" s="32">
        <v>0.15189911368145304</v>
      </c>
      <c r="E188" s="42" t="s">
        <v>207</v>
      </c>
      <c r="F188" s="42" t="s">
        <v>207</v>
      </c>
      <c r="G188" s="41" t="s">
        <v>207</v>
      </c>
      <c r="H188" s="42" t="s">
        <v>207</v>
      </c>
      <c r="I188" s="41" t="s">
        <v>207</v>
      </c>
      <c r="J188" s="41" t="s">
        <v>207</v>
      </c>
      <c r="K188" s="34">
        <v>697335</v>
      </c>
      <c r="L188" s="32">
        <v>0.64359999999999995</v>
      </c>
      <c r="M188" s="34">
        <f t="shared" si="46"/>
        <v>448804.80599999998</v>
      </c>
      <c r="N188" s="34">
        <f t="shared" si="48"/>
        <v>248530.19400000002</v>
      </c>
      <c r="O188" s="34">
        <v>2020</v>
      </c>
      <c r="P188" s="14" t="s">
        <v>177</v>
      </c>
      <c r="Q188" s="15" t="s">
        <v>190</v>
      </c>
    </row>
    <row r="189" spans="1:17" s="35" customFormat="1">
      <c r="A189" s="35" t="s">
        <v>20</v>
      </c>
      <c r="B189" s="35">
        <v>2010</v>
      </c>
      <c r="C189" s="36">
        <v>148152.52281490044</v>
      </c>
      <c r="D189" s="37">
        <v>0.20925497572726051</v>
      </c>
      <c r="E189" s="38"/>
      <c r="F189" s="38"/>
      <c r="G189" s="37"/>
      <c r="H189" s="38"/>
      <c r="I189" s="38"/>
      <c r="J189" s="38"/>
      <c r="K189" s="36">
        <v>708000</v>
      </c>
      <c r="L189" s="39" t="s">
        <v>207</v>
      </c>
      <c r="M189" s="39" t="s">
        <v>207</v>
      </c>
      <c r="N189" s="39" t="s">
        <v>207</v>
      </c>
      <c r="O189" s="36">
        <v>2020</v>
      </c>
      <c r="P189" s="35" t="s">
        <v>177</v>
      </c>
      <c r="Q189" s="40" t="s">
        <v>190</v>
      </c>
    </row>
    <row r="190" spans="1:17">
      <c r="A190" s="14" t="s">
        <v>21</v>
      </c>
      <c r="B190" s="14">
        <v>2000</v>
      </c>
      <c r="C190" s="34">
        <v>526679.86535886012</v>
      </c>
      <c r="D190" s="32">
        <v>6.3322877548549913E-2</v>
      </c>
      <c r="K190" s="34">
        <v>8317371</v>
      </c>
      <c r="L190" s="32">
        <v>0.38200000000000001</v>
      </c>
      <c r="M190" s="34">
        <f>K190*L190</f>
        <v>3177235.7220000001</v>
      </c>
      <c r="N190" s="34">
        <f>K190-M190</f>
        <v>5140135.2779999999</v>
      </c>
      <c r="O190" s="34">
        <v>1000</v>
      </c>
      <c r="P190" s="14" t="s">
        <v>177</v>
      </c>
      <c r="Q190" s="15" t="s">
        <v>190</v>
      </c>
    </row>
    <row r="191" spans="1:17">
      <c r="A191" s="14" t="s">
        <v>21</v>
      </c>
      <c r="B191" s="14">
        <v>2001</v>
      </c>
      <c r="C191" s="34">
        <v>691695.49363966018</v>
      </c>
      <c r="D191" s="32">
        <v>8.1484132182997354E-2</v>
      </c>
      <c r="K191" s="34">
        <v>8488714</v>
      </c>
      <c r="L191" s="32">
        <v>0.37719999999999998</v>
      </c>
      <c r="M191" s="34">
        <f t="shared" ref="M191:M199" si="49">K191*L191</f>
        <v>3201942.9208</v>
      </c>
      <c r="N191" s="34">
        <f t="shared" ref="N191:N192" si="50">K191-M191</f>
        <v>5286771.0791999996</v>
      </c>
      <c r="O191" s="34">
        <v>960</v>
      </c>
      <c r="P191" s="14" t="s">
        <v>177</v>
      </c>
      <c r="Q191" s="15" t="s">
        <v>190</v>
      </c>
    </row>
    <row r="192" spans="1:17">
      <c r="A192" s="14" t="s">
        <v>21</v>
      </c>
      <c r="B192" s="14">
        <v>2002</v>
      </c>
      <c r="C192" s="34">
        <v>918846.40762520116</v>
      </c>
      <c r="D192" s="32">
        <v>0.10608227930362847</v>
      </c>
      <c r="K192" s="34">
        <v>8661639</v>
      </c>
      <c r="L192" s="32">
        <v>0.37240000000000001</v>
      </c>
      <c r="M192" s="34">
        <f t="shared" si="49"/>
        <v>3225594.3636000003</v>
      </c>
      <c r="N192" s="34">
        <f t="shared" si="50"/>
        <v>5436044.6363999993</v>
      </c>
      <c r="O192" s="34">
        <v>930</v>
      </c>
      <c r="P192" s="14" t="s">
        <v>177</v>
      </c>
      <c r="Q192" s="15" t="s">
        <v>194</v>
      </c>
    </row>
    <row r="193" spans="1:17">
      <c r="A193" s="14" t="s">
        <v>21</v>
      </c>
      <c r="B193" s="14">
        <v>2003</v>
      </c>
      <c r="C193" s="34">
        <v>1190635.383461311</v>
      </c>
      <c r="D193" s="32">
        <v>0.13475674261245912</v>
      </c>
      <c r="K193" s="34">
        <v>8835442</v>
      </c>
      <c r="L193" s="32">
        <v>0.36759999999999998</v>
      </c>
      <c r="M193" s="34">
        <f t="shared" si="49"/>
        <v>3247908.4791999999</v>
      </c>
      <c r="N193" s="34">
        <f>K193-M193</f>
        <v>5587533.5208000001</v>
      </c>
      <c r="O193" s="34">
        <v>920</v>
      </c>
      <c r="P193" s="14" t="s">
        <v>177</v>
      </c>
      <c r="Q193" s="15" t="s">
        <v>194</v>
      </c>
    </row>
    <row r="194" spans="1:17">
      <c r="A194" s="14" t="s">
        <v>21</v>
      </c>
      <c r="B194" s="14">
        <v>2004</v>
      </c>
      <c r="C194" s="34">
        <v>1520508.2899155249</v>
      </c>
      <c r="D194" s="32">
        <v>0.16877355406812808</v>
      </c>
      <c r="K194" s="34">
        <v>9009162</v>
      </c>
      <c r="L194" s="32">
        <v>0.36280000000000001</v>
      </c>
      <c r="M194" s="34">
        <f t="shared" si="49"/>
        <v>3268523.9736000001</v>
      </c>
      <c r="N194" s="34">
        <f t="shared" ref="N194:N199" si="51">K194-M194</f>
        <v>5740638.0263999999</v>
      </c>
      <c r="O194" s="34">
        <v>960</v>
      </c>
      <c r="P194" s="14" t="s">
        <v>177</v>
      </c>
      <c r="Q194" s="15" t="s">
        <v>194</v>
      </c>
    </row>
    <row r="195" spans="1:17">
      <c r="A195" s="14" t="s">
        <v>21</v>
      </c>
      <c r="B195" s="14">
        <v>2005</v>
      </c>
      <c r="C195" s="34">
        <v>2297336.8757917257</v>
      </c>
      <c r="D195" s="32">
        <v>0.25019836239307963</v>
      </c>
      <c r="K195" s="34">
        <v>9182062</v>
      </c>
      <c r="L195" s="32">
        <v>0.35799999999999998</v>
      </c>
      <c r="M195" s="34">
        <f t="shared" si="49"/>
        <v>3287178.196</v>
      </c>
      <c r="N195" s="34">
        <f t="shared" si="51"/>
        <v>5894883.8039999995</v>
      </c>
      <c r="O195" s="34">
        <v>1260</v>
      </c>
      <c r="P195" s="14" t="s">
        <v>177</v>
      </c>
      <c r="Q195" s="15" t="s">
        <v>194</v>
      </c>
    </row>
    <row r="196" spans="1:17">
      <c r="A196" s="14" t="s">
        <v>21</v>
      </c>
      <c r="B196" s="14">
        <v>2006</v>
      </c>
      <c r="C196" s="34">
        <v>2684889.9663914097</v>
      </c>
      <c r="D196" s="32">
        <v>0.2870365523574428</v>
      </c>
      <c r="K196" s="34">
        <v>9353826</v>
      </c>
      <c r="L196" s="32">
        <v>0.35340000000000005</v>
      </c>
      <c r="M196" s="34">
        <f t="shared" si="49"/>
        <v>3305642.1084000003</v>
      </c>
      <c r="N196" s="34">
        <f t="shared" si="51"/>
        <v>6048183.8915999997</v>
      </c>
      <c r="O196" s="34">
        <v>1260</v>
      </c>
      <c r="P196" s="14" t="s">
        <v>177</v>
      </c>
      <c r="Q196" s="15" t="s">
        <v>194</v>
      </c>
    </row>
    <row r="197" spans="1:17">
      <c r="A197" s="14" t="s">
        <v>21</v>
      </c>
      <c r="B197" s="14">
        <v>2007</v>
      </c>
      <c r="C197" s="34">
        <v>3213139.4424638352</v>
      </c>
      <c r="D197" s="32">
        <v>0.33735536030664465</v>
      </c>
      <c r="K197" s="34">
        <v>9524495</v>
      </c>
      <c r="L197" s="32">
        <v>0.3488</v>
      </c>
      <c r="M197" s="34">
        <f t="shared" si="49"/>
        <v>3322143.8560000001</v>
      </c>
      <c r="N197" s="34">
        <f t="shared" si="51"/>
        <v>6202351.1439999994</v>
      </c>
      <c r="O197" s="34">
        <v>1190</v>
      </c>
      <c r="P197" s="14" t="s">
        <v>177</v>
      </c>
      <c r="Q197" s="15" t="s">
        <v>194</v>
      </c>
    </row>
    <row r="198" spans="1:17">
      <c r="A198" s="14" t="s">
        <v>21</v>
      </c>
      <c r="B198" s="14">
        <v>2008</v>
      </c>
      <c r="C198" s="34">
        <v>3891190.8981957226</v>
      </c>
      <c r="D198" s="32">
        <v>0.40139731177011478</v>
      </c>
      <c r="K198" s="34">
        <v>9694113</v>
      </c>
      <c r="L198" s="32">
        <v>0.34420000000000001</v>
      </c>
      <c r="M198" s="34">
        <f t="shared" si="49"/>
        <v>3336713.6946</v>
      </c>
      <c r="N198" s="34">
        <f t="shared" si="51"/>
        <v>6357399.3054</v>
      </c>
      <c r="O198" s="34">
        <v>1460</v>
      </c>
      <c r="P198" s="14" t="s">
        <v>177</v>
      </c>
      <c r="Q198" s="15" t="s">
        <v>194</v>
      </c>
    </row>
    <row r="199" spans="1:17">
      <c r="A199" s="14" t="s">
        <v>21</v>
      </c>
      <c r="B199" s="14">
        <v>2009</v>
      </c>
      <c r="C199" s="34">
        <v>4797260.9524197057</v>
      </c>
      <c r="D199" s="32">
        <v>0.48639653735526062</v>
      </c>
      <c r="E199" s="33">
        <v>69.521529999999998</v>
      </c>
      <c r="F199" s="33">
        <v>14.739027000000002</v>
      </c>
      <c r="G199" s="32">
        <v>0.72863745203697161</v>
      </c>
      <c r="H199" s="33">
        <v>14.134585000000001</v>
      </c>
      <c r="I199" s="33">
        <v>17.529499999999999</v>
      </c>
      <c r="J199" s="41" t="s">
        <v>207</v>
      </c>
      <c r="K199" s="34">
        <v>9862860</v>
      </c>
      <c r="L199" s="32">
        <v>0.33960000000000001</v>
      </c>
      <c r="M199" s="34">
        <f t="shared" si="49"/>
        <v>3349427.2560000001</v>
      </c>
      <c r="N199" s="34">
        <f t="shared" si="51"/>
        <v>6513432.7439999999</v>
      </c>
      <c r="O199" s="34">
        <v>1620</v>
      </c>
      <c r="P199" s="14" t="s">
        <v>177</v>
      </c>
      <c r="Q199" s="15" t="s">
        <v>194</v>
      </c>
    </row>
    <row r="200" spans="1:17" s="35" customFormat="1">
      <c r="A200" s="35" t="s">
        <v>21</v>
      </c>
      <c r="B200" s="35">
        <v>2010</v>
      </c>
      <c r="C200" s="36">
        <v>5368832.6102105612</v>
      </c>
      <c r="D200" s="37">
        <v>0.53522406641516906</v>
      </c>
      <c r="E200" s="38"/>
      <c r="F200" s="38"/>
      <c r="G200" s="37"/>
      <c r="H200" s="38"/>
      <c r="I200" s="38"/>
      <c r="J200" s="38"/>
      <c r="K200" s="36">
        <v>10031000</v>
      </c>
      <c r="L200" s="39" t="s">
        <v>207</v>
      </c>
      <c r="M200" s="39" t="s">
        <v>207</v>
      </c>
      <c r="N200" s="39" t="s">
        <v>207</v>
      </c>
      <c r="O200" s="36">
        <v>1798.7208582875653</v>
      </c>
      <c r="P200" s="35" t="s">
        <v>177</v>
      </c>
      <c r="Q200" s="40" t="s">
        <v>194</v>
      </c>
    </row>
    <row r="201" spans="1:17">
      <c r="A201" s="14" t="s">
        <v>165</v>
      </c>
      <c r="B201" s="14">
        <v>2000</v>
      </c>
      <c r="C201" s="34">
        <v>204574.39039781524</v>
      </c>
      <c r="D201" s="32">
        <v>5.5386508799276812E-2</v>
      </c>
      <c r="K201" s="34">
        <v>3693578</v>
      </c>
      <c r="L201" s="32">
        <v>0.56799999999999995</v>
      </c>
      <c r="M201" s="34">
        <f>K201*L201</f>
        <v>2097952.304</v>
      </c>
      <c r="N201" s="34">
        <f>K201-M201</f>
        <v>1595625.696</v>
      </c>
      <c r="O201" s="34">
        <v>1510</v>
      </c>
      <c r="P201" s="14" t="s">
        <v>177</v>
      </c>
      <c r="Q201" s="15" t="s">
        <v>194</v>
      </c>
    </row>
    <row r="202" spans="1:17">
      <c r="A202" s="14" t="s">
        <v>165</v>
      </c>
      <c r="B202" s="14">
        <v>2001</v>
      </c>
      <c r="C202" s="34">
        <v>408373.87169928412</v>
      </c>
      <c r="D202" s="32">
        <v>0.10894751981784115</v>
      </c>
      <c r="K202" s="34">
        <v>3748354</v>
      </c>
      <c r="L202" s="32">
        <v>0.56299999999999994</v>
      </c>
      <c r="M202" s="34">
        <f t="shared" ref="M202:M210" si="52">K202*L202</f>
        <v>2110323.3019999997</v>
      </c>
      <c r="N202" s="34">
        <f t="shared" ref="N202:N203" si="53">K202-M202</f>
        <v>1638030.6980000003</v>
      </c>
      <c r="O202" s="34">
        <v>1610</v>
      </c>
      <c r="P202" s="14" t="s">
        <v>177</v>
      </c>
      <c r="Q202" s="15" t="s">
        <v>191</v>
      </c>
    </row>
    <row r="203" spans="1:17">
      <c r="A203" s="14" t="s">
        <v>165</v>
      </c>
      <c r="B203" s="14">
        <v>2002</v>
      </c>
      <c r="C203" s="34">
        <v>645491.22206840164</v>
      </c>
      <c r="D203" s="32">
        <v>0.17094336919222311</v>
      </c>
      <c r="K203" s="34">
        <v>3776053</v>
      </c>
      <c r="L203" s="32">
        <v>0.55799999999999994</v>
      </c>
      <c r="M203" s="34">
        <f t="shared" si="52"/>
        <v>2107037.5739999996</v>
      </c>
      <c r="N203" s="34">
        <f t="shared" si="53"/>
        <v>1669015.4260000004</v>
      </c>
      <c r="O203" s="34">
        <v>1760</v>
      </c>
      <c r="P203" s="14" t="s">
        <v>177</v>
      </c>
      <c r="Q203" s="15" t="s">
        <v>191</v>
      </c>
    </row>
    <row r="204" spans="1:17">
      <c r="A204" s="14" t="s">
        <v>165</v>
      </c>
      <c r="B204" s="14">
        <v>2003</v>
      </c>
      <c r="C204" s="34">
        <v>870282.52358898276</v>
      </c>
      <c r="D204" s="32">
        <v>0.23004681746027306</v>
      </c>
      <c r="K204" s="34">
        <v>3783067</v>
      </c>
      <c r="L204" s="32">
        <v>0.55299999999999994</v>
      </c>
      <c r="M204" s="34">
        <f t="shared" si="52"/>
        <v>2092036.0509999997</v>
      </c>
      <c r="N204" s="34">
        <f>K204-M204</f>
        <v>1691030.9490000003</v>
      </c>
      <c r="O204" s="34">
        <v>2030</v>
      </c>
      <c r="P204" s="14" t="s">
        <v>177</v>
      </c>
      <c r="Q204" s="15" t="s">
        <v>191</v>
      </c>
    </row>
    <row r="205" spans="1:17">
      <c r="A205" s="14" t="s">
        <v>165</v>
      </c>
      <c r="B205" s="14">
        <v>2004</v>
      </c>
      <c r="C205" s="34">
        <v>1047096.3191974171</v>
      </c>
      <c r="D205" s="32">
        <v>0.27688039740116444</v>
      </c>
      <c r="K205" s="34">
        <v>3781764</v>
      </c>
      <c r="L205" s="32">
        <v>0.54799999999999993</v>
      </c>
      <c r="M205" s="34">
        <f t="shared" si="52"/>
        <v>2072406.6719999998</v>
      </c>
      <c r="N205" s="34">
        <f t="shared" ref="N205:N210" si="54">K205-M205</f>
        <v>1709357.3280000002</v>
      </c>
      <c r="O205" s="34">
        <v>2540</v>
      </c>
      <c r="P205" s="14" t="s">
        <v>177</v>
      </c>
      <c r="Q205" s="15" t="s">
        <v>191</v>
      </c>
    </row>
    <row r="206" spans="1:17">
      <c r="A206" s="14" t="s">
        <v>165</v>
      </c>
      <c r="B206" s="14">
        <v>2005</v>
      </c>
      <c r="C206" s="34">
        <v>1350312.9321735918</v>
      </c>
      <c r="D206" s="32">
        <v>0.35710528572475619</v>
      </c>
      <c r="K206" s="34">
        <v>3781274</v>
      </c>
      <c r="L206" s="32">
        <v>0.54299999999999993</v>
      </c>
      <c r="M206" s="34">
        <f t="shared" si="52"/>
        <v>2053231.7819999997</v>
      </c>
      <c r="N206" s="34">
        <f t="shared" si="54"/>
        <v>1728042.2180000003</v>
      </c>
      <c r="O206" s="34">
        <v>3010</v>
      </c>
      <c r="P206" s="14" t="s">
        <v>177</v>
      </c>
      <c r="Q206" s="15" t="s">
        <v>191</v>
      </c>
    </row>
    <row r="207" spans="1:17">
      <c r="A207" s="14" t="s">
        <v>165</v>
      </c>
      <c r="B207" s="14">
        <v>2006</v>
      </c>
      <c r="C207" s="34">
        <v>1607199.3252064642</v>
      </c>
      <c r="D207" s="32">
        <v>0.42501769811419848</v>
      </c>
      <c r="K207" s="34">
        <v>3781488</v>
      </c>
      <c r="L207" s="32">
        <v>0.53720000000000001</v>
      </c>
      <c r="M207" s="34">
        <f t="shared" si="52"/>
        <v>2031415.3536</v>
      </c>
      <c r="N207" s="34">
        <f t="shared" si="54"/>
        <v>1750072.6464</v>
      </c>
      <c r="O207" s="34">
        <v>3350</v>
      </c>
      <c r="P207" s="14" t="s">
        <v>177</v>
      </c>
      <c r="Q207" s="15" t="s">
        <v>191</v>
      </c>
    </row>
    <row r="208" spans="1:17">
      <c r="A208" s="14" t="s">
        <v>165</v>
      </c>
      <c r="B208" s="14">
        <v>2007</v>
      </c>
      <c r="C208" s="34">
        <v>1878537.5312305528</v>
      </c>
      <c r="D208" s="32">
        <v>0.49717673074932389</v>
      </c>
      <c r="K208" s="34">
        <v>3778410</v>
      </c>
      <c r="L208" s="32">
        <v>0.53139999999999998</v>
      </c>
      <c r="M208" s="34">
        <f t="shared" si="52"/>
        <v>2007847.074</v>
      </c>
      <c r="N208" s="34">
        <f t="shared" si="54"/>
        <v>1770562.926</v>
      </c>
      <c r="O208" s="34">
        <v>3810</v>
      </c>
      <c r="P208" s="14" t="s">
        <v>177</v>
      </c>
      <c r="Q208" s="15" t="s">
        <v>191</v>
      </c>
    </row>
    <row r="209" spans="1:17">
      <c r="A209" s="14" t="s">
        <v>165</v>
      </c>
      <c r="B209" s="14">
        <v>2008</v>
      </c>
      <c r="C209" s="34">
        <v>2560773.2993893237</v>
      </c>
      <c r="D209" s="32">
        <v>0.67869213627768243</v>
      </c>
      <c r="K209" s="34">
        <v>3773100</v>
      </c>
      <c r="L209" s="32">
        <v>0.52560000000000007</v>
      </c>
      <c r="M209" s="34">
        <f t="shared" si="52"/>
        <v>1983141.3600000003</v>
      </c>
      <c r="N209" s="34">
        <f t="shared" si="54"/>
        <v>1789958.6399999997</v>
      </c>
      <c r="O209" s="34">
        <v>4530</v>
      </c>
      <c r="P209" s="14" t="s">
        <v>177</v>
      </c>
      <c r="Q209" s="15" t="s">
        <v>191</v>
      </c>
    </row>
    <row r="210" spans="1:17">
      <c r="A210" s="14" t="s">
        <v>165</v>
      </c>
      <c r="B210" s="14">
        <v>2009</v>
      </c>
      <c r="C210" s="34">
        <v>2400407.3923861869</v>
      </c>
      <c r="D210" s="32">
        <v>0.63729113139169169</v>
      </c>
      <c r="E210" s="41" t="s">
        <v>207</v>
      </c>
      <c r="F210" s="33">
        <v>33.82864</v>
      </c>
      <c r="G210" s="32">
        <v>0.21718150839682648</v>
      </c>
      <c r="H210" s="33">
        <v>32.553370000000001</v>
      </c>
      <c r="I210" s="33">
        <v>24.446449999999999</v>
      </c>
      <c r="J210" s="33">
        <v>473.02940000000001</v>
      </c>
      <c r="K210" s="34">
        <v>3766579</v>
      </c>
      <c r="L210" s="32">
        <v>0.51979999999999993</v>
      </c>
      <c r="M210" s="34">
        <f t="shared" si="52"/>
        <v>1957867.7641999996</v>
      </c>
      <c r="N210" s="34">
        <f t="shared" si="54"/>
        <v>1808711.2358000004</v>
      </c>
      <c r="O210" s="34">
        <v>4700</v>
      </c>
      <c r="P210" s="14" t="s">
        <v>177</v>
      </c>
      <c r="Q210" s="15" t="s">
        <v>191</v>
      </c>
    </row>
    <row r="211" spans="1:17" s="35" customFormat="1">
      <c r="A211" s="35" t="s">
        <v>165</v>
      </c>
      <c r="B211" s="35">
        <v>2010</v>
      </c>
      <c r="C211" s="36">
        <v>2639735.8918919684</v>
      </c>
      <c r="D211" s="37">
        <v>0.70205741805637456</v>
      </c>
      <c r="E211" s="38"/>
      <c r="F211" s="38"/>
      <c r="G211" s="37"/>
      <c r="H211" s="38"/>
      <c r="I211" s="38"/>
      <c r="J211" s="38"/>
      <c r="K211" s="36">
        <v>3760000</v>
      </c>
      <c r="L211" s="39" t="s">
        <v>207</v>
      </c>
      <c r="M211" s="39" t="s">
        <v>207</v>
      </c>
      <c r="N211" s="39" t="s">
        <v>207</v>
      </c>
      <c r="O211" s="36">
        <v>4700</v>
      </c>
      <c r="P211" s="35" t="s">
        <v>177</v>
      </c>
      <c r="Q211" s="40" t="s">
        <v>191</v>
      </c>
    </row>
    <row r="212" spans="1:17">
      <c r="A212" s="14" t="s">
        <v>22</v>
      </c>
      <c r="B212" s="14">
        <v>2000</v>
      </c>
      <c r="C212" s="34">
        <v>133362.12575164775</v>
      </c>
      <c r="D212" s="32">
        <v>7.7421158205575991E-2</v>
      </c>
      <c r="K212" s="34">
        <v>1722554</v>
      </c>
      <c r="L212" s="32">
        <v>0.46799999999999997</v>
      </c>
      <c r="M212" s="34">
        <f>K212*L212</f>
        <v>806155.272</v>
      </c>
      <c r="N212" s="34">
        <f>K212-M212</f>
        <v>916398.728</v>
      </c>
      <c r="O212" s="34">
        <v>3180</v>
      </c>
      <c r="P212" s="14" t="s">
        <v>177</v>
      </c>
      <c r="Q212" s="15" t="s">
        <v>191</v>
      </c>
    </row>
    <row r="213" spans="1:17">
      <c r="A213" s="14" t="s">
        <v>22</v>
      </c>
      <c r="B213" s="14">
        <v>2001</v>
      </c>
      <c r="C213" s="34">
        <v>212214.8485201798</v>
      </c>
      <c r="D213" s="32">
        <v>0.12134751996643438</v>
      </c>
      <c r="K213" s="34">
        <v>1748819</v>
      </c>
      <c r="L213" s="32">
        <v>0.45979999999999999</v>
      </c>
      <c r="M213" s="34">
        <f t="shared" ref="M213:M221" si="55">K213*L213</f>
        <v>804106.97620000003</v>
      </c>
      <c r="N213" s="34">
        <f t="shared" ref="N213:N214" si="56">K213-M213</f>
        <v>944712.02379999997</v>
      </c>
      <c r="O213" s="34">
        <v>3390</v>
      </c>
      <c r="P213" s="14" t="s">
        <v>177</v>
      </c>
      <c r="Q213" s="15" t="s">
        <v>193</v>
      </c>
    </row>
    <row r="214" spans="1:17">
      <c r="A214" s="14" t="s">
        <v>22</v>
      </c>
      <c r="B214" s="14">
        <v>2002</v>
      </c>
      <c r="C214" s="34">
        <v>279146.37090767518</v>
      </c>
      <c r="D214" s="32">
        <v>0.15752798939285062</v>
      </c>
      <c r="K214" s="34">
        <v>1772043</v>
      </c>
      <c r="L214" s="32">
        <v>0.45159999999999995</v>
      </c>
      <c r="M214" s="34">
        <f t="shared" si="55"/>
        <v>800254.61879999994</v>
      </c>
      <c r="N214" s="34">
        <f t="shared" si="56"/>
        <v>971788.38120000006</v>
      </c>
      <c r="O214" s="34">
        <v>3130</v>
      </c>
      <c r="P214" s="14" t="s">
        <v>177</v>
      </c>
      <c r="Q214" s="15" t="s">
        <v>193</v>
      </c>
    </row>
    <row r="215" spans="1:17">
      <c r="A215" s="14" t="s">
        <v>22</v>
      </c>
      <c r="B215" s="14">
        <v>2003</v>
      </c>
      <c r="C215" s="34">
        <v>331419.45621073857</v>
      </c>
      <c r="D215" s="32">
        <v>0.18477685140148892</v>
      </c>
      <c r="K215" s="34">
        <v>1793620</v>
      </c>
      <c r="L215" s="32">
        <v>0.44340000000000002</v>
      </c>
      <c r="M215" s="34">
        <f t="shared" si="55"/>
        <v>795291.10800000001</v>
      </c>
      <c r="N215" s="34">
        <f>K215-M215</f>
        <v>998328.89199999999</v>
      </c>
      <c r="O215" s="34">
        <v>3690</v>
      </c>
      <c r="P215" s="14" t="s">
        <v>177</v>
      </c>
      <c r="Q215" s="15" t="s">
        <v>193</v>
      </c>
    </row>
    <row r="216" spans="1:17">
      <c r="A216" s="14" t="s">
        <v>22</v>
      </c>
      <c r="B216" s="14">
        <v>2004</v>
      </c>
      <c r="C216" s="34">
        <v>369607.63990173448</v>
      </c>
      <c r="D216" s="32">
        <v>0.2035853861662483</v>
      </c>
      <c r="K216" s="34">
        <v>1815492</v>
      </c>
      <c r="L216" s="32">
        <v>0.43520000000000003</v>
      </c>
      <c r="M216" s="34">
        <f t="shared" si="55"/>
        <v>790102.11840000004</v>
      </c>
      <c r="N216" s="34">
        <f t="shared" ref="N216:N221" si="57">K216-M216</f>
        <v>1025389.8816</v>
      </c>
      <c r="O216" s="34">
        <v>4400</v>
      </c>
      <c r="P216" s="14" t="s">
        <v>177</v>
      </c>
      <c r="Q216" s="15" t="s">
        <v>193</v>
      </c>
    </row>
    <row r="217" spans="1:17">
      <c r="A217" s="14" t="s">
        <v>22</v>
      </c>
      <c r="B217" s="14">
        <v>2005</v>
      </c>
      <c r="C217" s="34">
        <v>521090.25918236916</v>
      </c>
      <c r="D217" s="32">
        <v>0.28334752137373598</v>
      </c>
      <c r="K217" s="34">
        <v>1839050</v>
      </c>
      <c r="L217" s="32">
        <v>0.42700000000000005</v>
      </c>
      <c r="M217" s="34">
        <f t="shared" si="55"/>
        <v>785274.35000000009</v>
      </c>
      <c r="N217" s="34">
        <f t="shared" si="57"/>
        <v>1053775.6499999999</v>
      </c>
      <c r="O217" s="34">
        <v>5170</v>
      </c>
      <c r="P217" s="14" t="s">
        <v>177</v>
      </c>
      <c r="Q217" s="15" t="s">
        <v>193</v>
      </c>
    </row>
    <row r="218" spans="1:17">
      <c r="A218" s="14" t="s">
        <v>22</v>
      </c>
      <c r="B218" s="14">
        <v>2006</v>
      </c>
      <c r="C218" s="34">
        <v>696580.01098443149</v>
      </c>
      <c r="D218" s="32">
        <v>0.37353519486990056</v>
      </c>
      <c r="K218" s="34">
        <v>1864831</v>
      </c>
      <c r="L218" s="32">
        <v>0.4194</v>
      </c>
      <c r="M218" s="34">
        <f t="shared" si="55"/>
        <v>782110.12139999995</v>
      </c>
      <c r="N218" s="34">
        <f t="shared" si="57"/>
        <v>1082720.8785999999</v>
      </c>
      <c r="O218" s="34">
        <v>5700</v>
      </c>
      <c r="P218" s="14" t="s">
        <v>177</v>
      </c>
      <c r="Q218" s="15" t="s">
        <v>193</v>
      </c>
    </row>
    <row r="219" spans="1:17">
      <c r="A219" s="14" t="s">
        <v>22</v>
      </c>
      <c r="B219" s="14">
        <v>2007</v>
      </c>
      <c r="C219" s="34">
        <v>959478.45142353652</v>
      </c>
      <c r="D219" s="32">
        <v>0.50700975965429373</v>
      </c>
      <c r="K219" s="34">
        <v>1892426</v>
      </c>
      <c r="L219" s="32">
        <v>0.4118</v>
      </c>
      <c r="M219" s="34">
        <f t="shared" si="55"/>
        <v>779301.02679999999</v>
      </c>
      <c r="N219" s="34">
        <f t="shared" si="57"/>
        <v>1113124.9731999999</v>
      </c>
      <c r="O219" s="34">
        <v>6060</v>
      </c>
      <c r="P219" s="14" t="s">
        <v>177</v>
      </c>
      <c r="Q219" s="15" t="s">
        <v>193</v>
      </c>
    </row>
    <row r="220" spans="1:17">
      <c r="A220" s="14" t="s">
        <v>22</v>
      </c>
      <c r="B220" s="14">
        <v>2008</v>
      </c>
      <c r="C220" s="34">
        <v>1145154.0049499262</v>
      </c>
      <c r="D220" s="32">
        <v>0.59608603979857921</v>
      </c>
      <c r="K220" s="34">
        <v>1921122</v>
      </c>
      <c r="L220" s="32">
        <v>0.4042</v>
      </c>
      <c r="M220" s="34">
        <f t="shared" si="55"/>
        <v>776517.51240000001</v>
      </c>
      <c r="N220" s="34">
        <f t="shared" si="57"/>
        <v>1144604.4876000001</v>
      </c>
      <c r="O220" s="34">
        <v>6760</v>
      </c>
      <c r="P220" s="14" t="s">
        <v>177</v>
      </c>
      <c r="Q220" s="15" t="s">
        <v>193</v>
      </c>
    </row>
    <row r="221" spans="1:17">
      <c r="A221" s="14" t="s">
        <v>22</v>
      </c>
      <c r="B221" s="14">
        <v>2009</v>
      </c>
      <c r="C221" s="34">
        <v>1385864.0859657819</v>
      </c>
      <c r="D221" s="32">
        <v>0.71077972179721916</v>
      </c>
      <c r="E221" s="33">
        <v>91.2504828</v>
      </c>
      <c r="F221" s="33">
        <v>23.605943549999999</v>
      </c>
      <c r="G221" s="32">
        <v>0.6615383509348195</v>
      </c>
      <c r="H221" s="33">
        <v>10.293165</v>
      </c>
      <c r="I221" s="33">
        <v>21.45729</v>
      </c>
      <c r="J221" s="33">
        <v>288.68369999999999</v>
      </c>
      <c r="K221" s="34">
        <v>1949780</v>
      </c>
      <c r="L221" s="32">
        <v>0.39659999999999995</v>
      </c>
      <c r="M221" s="34">
        <f t="shared" si="55"/>
        <v>773282.74799999991</v>
      </c>
      <c r="N221" s="34">
        <f t="shared" si="57"/>
        <v>1176497.2520000001</v>
      </c>
      <c r="O221" s="34">
        <v>6240</v>
      </c>
      <c r="P221" s="14" t="s">
        <v>177</v>
      </c>
      <c r="Q221" s="15" t="s">
        <v>193</v>
      </c>
    </row>
    <row r="222" spans="1:17" s="35" customFormat="1">
      <c r="A222" s="35" t="s">
        <v>22</v>
      </c>
      <c r="B222" s="35">
        <v>2010</v>
      </c>
      <c r="C222" s="36">
        <v>1592324.0809010044</v>
      </c>
      <c r="D222" s="37">
        <v>0.80542442129539926</v>
      </c>
      <c r="E222" s="38"/>
      <c r="F222" s="38"/>
      <c r="G222" s="37"/>
      <c r="H222" s="38"/>
      <c r="I222" s="38"/>
      <c r="J222" s="38"/>
      <c r="K222" s="36">
        <v>1977000</v>
      </c>
      <c r="L222" s="39" t="s">
        <v>207</v>
      </c>
      <c r="M222" s="39" t="s">
        <v>207</v>
      </c>
      <c r="N222" s="39" t="s">
        <v>207</v>
      </c>
      <c r="O222" s="36">
        <v>6691.6154054043427</v>
      </c>
      <c r="P222" s="35" t="s">
        <v>177</v>
      </c>
      <c r="Q222" s="40" t="s">
        <v>193</v>
      </c>
    </row>
    <row r="223" spans="1:17">
      <c r="A223" s="14" t="s">
        <v>23</v>
      </c>
      <c r="B223" s="14">
        <v>2000</v>
      </c>
      <c r="C223" s="34">
        <v>19473078.079684082</v>
      </c>
      <c r="D223" s="32">
        <v>0.11180215246892147</v>
      </c>
      <c r="K223" s="34">
        <v>174174447</v>
      </c>
      <c r="L223" s="32">
        <v>0.188</v>
      </c>
      <c r="M223" s="34">
        <f>K223*L223</f>
        <v>32744796.035999998</v>
      </c>
      <c r="N223" s="34">
        <f>K223-M223</f>
        <v>141429650.96399999</v>
      </c>
      <c r="O223" s="34">
        <v>3870</v>
      </c>
      <c r="P223" s="14" t="s">
        <v>177</v>
      </c>
      <c r="Q223" s="15" t="s">
        <v>194</v>
      </c>
    </row>
    <row r="224" spans="1:17">
      <c r="A224" s="14" t="s">
        <v>23</v>
      </c>
      <c r="B224" s="14">
        <v>2001</v>
      </c>
      <c r="C224" s="34">
        <v>24174853.903498661</v>
      </c>
      <c r="D224" s="32">
        <v>0.13684462732688452</v>
      </c>
      <c r="K224" s="34">
        <v>176659138</v>
      </c>
      <c r="L224" s="32">
        <v>0.182</v>
      </c>
      <c r="M224" s="34">
        <f t="shared" ref="M224:M232" si="58">K224*L224</f>
        <v>32151963.116</v>
      </c>
      <c r="N224" s="34">
        <f t="shared" ref="N224:N225" si="59">K224-M224</f>
        <v>144507174.884</v>
      </c>
      <c r="O224" s="34">
        <v>3310</v>
      </c>
      <c r="P224" s="14" t="s">
        <v>177</v>
      </c>
      <c r="Q224" s="15" t="s">
        <v>194</v>
      </c>
    </row>
    <row r="225" spans="1:17">
      <c r="A225" s="14" t="s">
        <v>23</v>
      </c>
      <c r="B225" s="14">
        <v>2002</v>
      </c>
      <c r="C225" s="34">
        <v>29303270.137150764</v>
      </c>
      <c r="D225" s="32">
        <v>0.16359267424851828</v>
      </c>
      <c r="K225" s="34">
        <v>179123364</v>
      </c>
      <c r="L225" s="32">
        <v>0.17600000000000002</v>
      </c>
      <c r="M225" s="34">
        <f t="shared" si="58"/>
        <v>31525712.064000003</v>
      </c>
      <c r="N225" s="34">
        <f t="shared" si="59"/>
        <v>147597651.93599999</v>
      </c>
      <c r="O225" s="34">
        <v>3070</v>
      </c>
      <c r="P225" s="14" t="s">
        <v>177</v>
      </c>
      <c r="Q225" s="15" t="s">
        <v>194</v>
      </c>
    </row>
    <row r="226" spans="1:17">
      <c r="A226" s="14" t="s">
        <v>23</v>
      </c>
      <c r="B226" s="14">
        <v>2003</v>
      </c>
      <c r="C226" s="34">
        <v>39076428.52534242</v>
      </c>
      <c r="D226" s="32">
        <v>0.21525282035937529</v>
      </c>
      <c r="K226" s="34">
        <v>181537359</v>
      </c>
      <c r="L226" s="32">
        <v>0.17</v>
      </c>
      <c r="M226" s="34">
        <f t="shared" si="58"/>
        <v>30861351.030000001</v>
      </c>
      <c r="N226" s="34">
        <f>K226-M226</f>
        <v>150676007.97</v>
      </c>
      <c r="O226" s="34">
        <v>3020</v>
      </c>
      <c r="P226" s="14" t="s">
        <v>177</v>
      </c>
      <c r="Q226" s="15" t="s">
        <v>194</v>
      </c>
    </row>
    <row r="227" spans="1:17">
      <c r="A227" s="14" t="s">
        <v>23</v>
      </c>
      <c r="B227" s="14">
        <v>2004</v>
      </c>
      <c r="C227" s="34">
        <v>49547537.779163599</v>
      </c>
      <c r="D227" s="32">
        <v>0.26947997460966538</v>
      </c>
      <c r="K227" s="34">
        <v>183863524</v>
      </c>
      <c r="L227" s="32">
        <v>0.16399999999999998</v>
      </c>
      <c r="M227" s="34">
        <f t="shared" si="58"/>
        <v>30153617.935999997</v>
      </c>
      <c r="N227" s="34">
        <f t="shared" ref="N227:N232" si="60">K227-M227</f>
        <v>153709906.06400001</v>
      </c>
      <c r="O227" s="34">
        <v>3380</v>
      </c>
      <c r="P227" s="14" t="s">
        <v>177</v>
      </c>
      <c r="Q227" s="15" t="s">
        <v>194</v>
      </c>
    </row>
    <row r="228" spans="1:17">
      <c r="A228" s="14" t="s">
        <v>23</v>
      </c>
      <c r="B228" s="14">
        <v>2005</v>
      </c>
      <c r="C228" s="34">
        <v>72640278.817833871</v>
      </c>
      <c r="D228" s="32">
        <v>0.39038248930713398</v>
      </c>
      <c r="K228" s="34">
        <v>186074634</v>
      </c>
      <c r="L228" s="32">
        <v>0.158</v>
      </c>
      <c r="M228" s="34">
        <f t="shared" si="58"/>
        <v>29399792.172000002</v>
      </c>
      <c r="N228" s="34">
        <f t="shared" si="60"/>
        <v>156674841.82800001</v>
      </c>
      <c r="O228" s="34">
        <v>4020</v>
      </c>
      <c r="P228" s="14" t="s">
        <v>177</v>
      </c>
      <c r="Q228" s="15" t="s">
        <v>194</v>
      </c>
    </row>
    <row r="229" spans="1:17">
      <c r="A229" s="14" t="s">
        <v>23</v>
      </c>
      <c r="B229" s="14">
        <v>2006</v>
      </c>
      <c r="C229" s="34">
        <v>84289233.515676916</v>
      </c>
      <c r="D229" s="32">
        <v>0.44796945814185019</v>
      </c>
      <c r="K229" s="34">
        <v>188158438</v>
      </c>
      <c r="L229" s="32">
        <v>0.15340000000000001</v>
      </c>
      <c r="M229" s="34">
        <f t="shared" si="58"/>
        <v>28863504.389200002</v>
      </c>
      <c r="N229" s="34">
        <f t="shared" si="60"/>
        <v>159294933.6108</v>
      </c>
      <c r="O229" s="34">
        <v>4850</v>
      </c>
      <c r="P229" s="14" t="s">
        <v>177</v>
      </c>
      <c r="Q229" s="15" t="s">
        <v>194</v>
      </c>
    </row>
    <row r="230" spans="1:17">
      <c r="A230" s="14" t="s">
        <v>23</v>
      </c>
      <c r="B230" s="14">
        <v>2007</v>
      </c>
      <c r="C230" s="34">
        <v>102225008.87532125</v>
      </c>
      <c r="D230" s="32">
        <v>0.53768678499766032</v>
      </c>
      <c r="K230" s="34">
        <v>190119995</v>
      </c>
      <c r="L230" s="32">
        <v>0.14880000000000002</v>
      </c>
      <c r="M230" s="34">
        <f t="shared" si="58"/>
        <v>28289855.256000005</v>
      </c>
      <c r="N230" s="34">
        <f t="shared" si="60"/>
        <v>161830139.74399999</v>
      </c>
      <c r="O230" s="34">
        <v>6140</v>
      </c>
      <c r="P230" s="14" t="s">
        <v>177</v>
      </c>
      <c r="Q230" s="15" t="s">
        <v>194</v>
      </c>
    </row>
    <row r="231" spans="1:17">
      <c r="A231" s="14" t="s">
        <v>23</v>
      </c>
      <c r="B231" s="14">
        <v>2008</v>
      </c>
      <c r="C231" s="34">
        <v>127465909.42089659</v>
      </c>
      <c r="D231" s="32">
        <v>0.66398348419945508</v>
      </c>
      <c r="K231" s="34">
        <v>191971506</v>
      </c>
      <c r="L231" s="32">
        <v>0.14419999999999999</v>
      </c>
      <c r="M231" s="34">
        <f t="shared" si="58"/>
        <v>27682291.165199999</v>
      </c>
      <c r="N231" s="34">
        <f t="shared" si="60"/>
        <v>164289214.8348</v>
      </c>
      <c r="O231" s="34">
        <v>7490</v>
      </c>
      <c r="P231" s="14" t="s">
        <v>177</v>
      </c>
      <c r="Q231" s="15" t="s">
        <v>194</v>
      </c>
    </row>
    <row r="232" spans="1:17">
      <c r="A232" s="14" t="s">
        <v>23</v>
      </c>
      <c r="B232" s="14">
        <v>2009</v>
      </c>
      <c r="C232" s="34">
        <v>147536044.92895365</v>
      </c>
      <c r="D232" s="32">
        <v>0.76154005515121226</v>
      </c>
      <c r="E232" s="33">
        <v>107.07848486</v>
      </c>
      <c r="F232" s="33">
        <v>55.434284009999999</v>
      </c>
      <c r="G232" s="41" t="s">
        <v>207</v>
      </c>
      <c r="H232" s="33">
        <v>17.286451899999999</v>
      </c>
      <c r="I232" s="33">
        <v>112.0603</v>
      </c>
      <c r="J232" s="33">
        <v>2247.41</v>
      </c>
      <c r="K232" s="34">
        <v>193733795</v>
      </c>
      <c r="L232" s="32">
        <v>0.1396</v>
      </c>
      <c r="M232" s="34">
        <f t="shared" si="58"/>
        <v>27045237.782000002</v>
      </c>
      <c r="N232" s="34">
        <f t="shared" si="60"/>
        <v>166688557.21799999</v>
      </c>
      <c r="O232" s="34">
        <v>8040</v>
      </c>
      <c r="P232" s="14" t="s">
        <v>177</v>
      </c>
      <c r="Q232" s="15" t="s">
        <v>194</v>
      </c>
    </row>
    <row r="233" spans="1:17" s="35" customFormat="1">
      <c r="A233" s="35" t="s">
        <v>23</v>
      </c>
      <c r="B233" s="35">
        <v>2010</v>
      </c>
      <c r="C233" s="36">
        <v>170307106.13918078</v>
      </c>
      <c r="D233" s="37">
        <v>0.87147933528387533</v>
      </c>
      <c r="E233" s="38"/>
      <c r="F233" s="38"/>
      <c r="G233" s="37"/>
      <c r="H233" s="38"/>
      <c r="I233" s="38"/>
      <c r="J233" s="38"/>
      <c r="K233" s="36">
        <v>195423000</v>
      </c>
      <c r="L233" s="39" t="s">
        <v>207</v>
      </c>
      <c r="M233" s="39" t="s">
        <v>207</v>
      </c>
      <c r="N233" s="39" t="s">
        <v>207</v>
      </c>
      <c r="O233" s="36">
        <v>8040</v>
      </c>
      <c r="P233" s="35" t="s">
        <v>177</v>
      </c>
      <c r="Q233" s="40" t="s">
        <v>194</v>
      </c>
    </row>
    <row r="234" spans="1:17">
      <c r="A234" s="14" t="s">
        <v>166</v>
      </c>
      <c r="B234" s="14">
        <v>2000</v>
      </c>
      <c r="C234" s="34">
        <v>108000</v>
      </c>
      <c r="D234" s="32">
        <v>0.32386624324154123</v>
      </c>
      <c r="K234" s="34">
        <v>333471</v>
      </c>
      <c r="L234" s="32">
        <v>0.28899999999999998</v>
      </c>
      <c r="M234" s="34">
        <f>K234*L234</f>
        <v>96373.118999999992</v>
      </c>
      <c r="N234" s="34">
        <f>K234-M234</f>
        <v>237097.88099999999</v>
      </c>
      <c r="O234" s="34">
        <v>14670</v>
      </c>
      <c r="P234" s="14" t="s">
        <v>178</v>
      </c>
      <c r="Q234" s="15" t="s">
        <v>203</v>
      </c>
    </row>
    <row r="235" spans="1:17">
      <c r="A235" s="14" t="s">
        <v>166</v>
      </c>
      <c r="B235" s="14">
        <v>2001</v>
      </c>
      <c r="C235" s="34">
        <v>130097</v>
      </c>
      <c r="D235" s="32">
        <v>0.38160789398037065</v>
      </c>
      <c r="K235" s="34">
        <v>340918</v>
      </c>
      <c r="L235" s="32">
        <v>0.28420000000000001</v>
      </c>
      <c r="M235" s="34">
        <f t="shared" ref="M235:M243" si="61">K235*L235</f>
        <v>96888.895600000003</v>
      </c>
      <c r="N235" s="34">
        <f t="shared" ref="N235:N236" si="62">K235-M235</f>
        <v>244029.10440000001</v>
      </c>
      <c r="O235" s="34">
        <v>16030</v>
      </c>
      <c r="P235" s="14" t="s">
        <v>178</v>
      </c>
      <c r="Q235" s="15" t="s">
        <v>203</v>
      </c>
    </row>
    <row r="236" spans="1:17">
      <c r="A236" s="14" t="s">
        <v>166</v>
      </c>
      <c r="B236" s="14">
        <v>2002</v>
      </c>
      <c r="C236" s="34">
        <v>153650</v>
      </c>
      <c r="D236" s="32">
        <v>0.4412085640118536</v>
      </c>
      <c r="K236" s="34">
        <v>348248</v>
      </c>
      <c r="L236" s="32">
        <v>0.27940000000000004</v>
      </c>
      <c r="M236" s="34">
        <f t="shared" si="61"/>
        <v>97300.491200000019</v>
      </c>
      <c r="N236" s="34">
        <f t="shared" si="62"/>
        <v>250947.50879999998</v>
      </c>
      <c r="O236" s="34">
        <v>17060</v>
      </c>
      <c r="P236" s="14" t="s">
        <v>178</v>
      </c>
      <c r="Q236" s="15" t="s">
        <v>203</v>
      </c>
    </row>
    <row r="237" spans="1:17">
      <c r="A237" s="14" t="s">
        <v>166</v>
      </c>
      <c r="B237" s="14">
        <v>2003</v>
      </c>
      <c r="C237" s="34">
        <v>181328</v>
      </c>
      <c r="D237" s="32">
        <v>0.51005178490558611</v>
      </c>
      <c r="K237" s="34">
        <v>355509</v>
      </c>
      <c r="L237" s="32">
        <v>0.27460000000000001</v>
      </c>
      <c r="M237" s="34">
        <f t="shared" si="61"/>
        <v>97622.771399999998</v>
      </c>
      <c r="N237" s="34">
        <f>K237-M237</f>
        <v>257886.2286</v>
      </c>
      <c r="O237" s="34">
        <v>17690</v>
      </c>
      <c r="P237" s="14" t="s">
        <v>178</v>
      </c>
      <c r="Q237" s="15" t="s">
        <v>203</v>
      </c>
    </row>
    <row r="238" spans="1:17">
      <c r="A238" s="14" t="s">
        <v>166</v>
      </c>
      <c r="B238" s="14">
        <v>2004</v>
      </c>
      <c r="C238" s="34">
        <v>202458</v>
      </c>
      <c r="D238" s="32">
        <v>0.55809068580832433</v>
      </c>
      <c r="K238" s="34">
        <v>362769</v>
      </c>
      <c r="L238" s="32">
        <v>0.26979999999999998</v>
      </c>
      <c r="M238" s="34">
        <f t="shared" si="61"/>
        <v>97875.076199999996</v>
      </c>
      <c r="N238" s="34">
        <f t="shared" ref="N238:N243" si="63">K238-M238</f>
        <v>264893.92379999999</v>
      </c>
      <c r="O238" s="34">
        <v>19810</v>
      </c>
      <c r="P238" s="14" t="s">
        <v>178</v>
      </c>
      <c r="Q238" s="15" t="s">
        <v>203</v>
      </c>
    </row>
    <row r="239" spans="1:17">
      <c r="A239" s="14" t="s">
        <v>166</v>
      </c>
      <c r="B239" s="14">
        <v>2005</v>
      </c>
      <c r="C239" s="34">
        <v>257728</v>
      </c>
      <c r="D239" s="32">
        <v>0.69642099574410588</v>
      </c>
      <c r="K239" s="34">
        <v>370075</v>
      </c>
      <c r="L239" s="32">
        <v>0.26500000000000001</v>
      </c>
      <c r="M239" s="34">
        <f t="shared" si="61"/>
        <v>98069.875</v>
      </c>
      <c r="N239" s="34">
        <f t="shared" si="63"/>
        <v>272005.125</v>
      </c>
      <c r="O239" s="34">
        <v>22770</v>
      </c>
      <c r="P239" s="14" t="s">
        <v>178</v>
      </c>
      <c r="Q239" s="15" t="s">
        <v>203</v>
      </c>
    </row>
    <row r="240" spans="1:17">
      <c r="A240" s="14" t="s">
        <v>166</v>
      </c>
      <c r="B240" s="14">
        <v>2006</v>
      </c>
      <c r="C240" s="34">
        <v>328414</v>
      </c>
      <c r="D240" s="32">
        <v>0.87010454586400032</v>
      </c>
      <c r="K240" s="34">
        <v>377442</v>
      </c>
      <c r="L240" s="32">
        <v>0.2606</v>
      </c>
      <c r="M240" s="34">
        <f t="shared" si="61"/>
        <v>98361.385200000004</v>
      </c>
      <c r="N240" s="34">
        <f t="shared" si="63"/>
        <v>279080.61479999998</v>
      </c>
      <c r="O240" s="34">
        <v>27050</v>
      </c>
      <c r="P240" s="14" t="s">
        <v>178</v>
      </c>
      <c r="Q240" s="15" t="s">
        <v>203</v>
      </c>
    </row>
    <row r="241" spans="1:17">
      <c r="A241" s="14" t="s">
        <v>166</v>
      </c>
      <c r="B241" s="14">
        <v>2007</v>
      </c>
      <c r="C241" s="34">
        <v>372609</v>
      </c>
      <c r="D241" s="32">
        <v>0.96818777088335262</v>
      </c>
      <c r="K241" s="34">
        <v>384852</v>
      </c>
      <c r="L241" s="32">
        <v>0.25619999999999998</v>
      </c>
      <c r="M241" s="34">
        <f t="shared" si="61"/>
        <v>98599.082399999999</v>
      </c>
      <c r="N241" s="34">
        <f t="shared" si="63"/>
        <v>286252.91759999999</v>
      </c>
      <c r="O241" s="34">
        <v>27050</v>
      </c>
      <c r="P241" s="14" t="s">
        <v>178</v>
      </c>
      <c r="Q241" s="15" t="s">
        <v>203</v>
      </c>
    </row>
    <row r="242" spans="1:17">
      <c r="A242" s="14" t="s">
        <v>166</v>
      </c>
      <c r="B242" s="14">
        <v>2008</v>
      </c>
      <c r="C242" s="34">
        <v>407607</v>
      </c>
      <c r="D242" s="32">
        <v>1.0390715815234017</v>
      </c>
      <c r="K242" s="34">
        <v>392280</v>
      </c>
      <c r="L242" s="32">
        <v>0.25180000000000002</v>
      </c>
      <c r="M242" s="34">
        <f t="shared" si="61"/>
        <v>98776.104000000007</v>
      </c>
      <c r="N242" s="34">
        <f t="shared" si="63"/>
        <v>293503.89600000001</v>
      </c>
      <c r="O242" s="34">
        <v>27050</v>
      </c>
      <c r="P242" s="14" t="s">
        <v>178</v>
      </c>
      <c r="Q242" s="15" t="s">
        <v>203</v>
      </c>
    </row>
    <row r="243" spans="1:17">
      <c r="A243" s="14" t="s">
        <v>166</v>
      </c>
      <c r="B243" s="14">
        <v>2009</v>
      </c>
      <c r="C243" s="34">
        <v>437902</v>
      </c>
      <c r="D243" s="32">
        <v>1.0956123166377691</v>
      </c>
      <c r="E243" s="42" t="s">
        <v>207</v>
      </c>
      <c r="F243" s="42" t="s">
        <v>207</v>
      </c>
      <c r="G243" s="41" t="s">
        <v>207</v>
      </c>
      <c r="H243" s="42" t="s">
        <v>207</v>
      </c>
      <c r="I243" s="41" t="s">
        <v>207</v>
      </c>
      <c r="J243" s="41" t="s">
        <v>207</v>
      </c>
      <c r="K243" s="34">
        <v>399687</v>
      </c>
      <c r="L243" s="32">
        <v>0.24739999999999998</v>
      </c>
      <c r="M243" s="34">
        <f t="shared" si="61"/>
        <v>98882.563799999989</v>
      </c>
      <c r="N243" s="34">
        <f t="shared" si="63"/>
        <v>300804.4362</v>
      </c>
      <c r="O243" s="34">
        <v>27050</v>
      </c>
      <c r="P243" s="14" t="s">
        <v>178</v>
      </c>
      <c r="Q243" s="15" t="s">
        <v>203</v>
      </c>
    </row>
    <row r="244" spans="1:17" s="35" customFormat="1">
      <c r="A244" s="35" t="s">
        <v>166</v>
      </c>
      <c r="B244" s="35">
        <v>2010</v>
      </c>
      <c r="C244" s="36">
        <v>463250</v>
      </c>
      <c r="D244" s="37">
        <v>1.1382063882063882</v>
      </c>
      <c r="E244" s="38"/>
      <c r="F244" s="38"/>
      <c r="G244" s="37"/>
      <c r="H244" s="38"/>
      <c r="I244" s="38"/>
      <c r="J244" s="38"/>
      <c r="K244" s="36">
        <v>407000</v>
      </c>
      <c r="L244" s="39" t="s">
        <v>207</v>
      </c>
      <c r="M244" s="39" t="s">
        <v>207</v>
      </c>
      <c r="N244" s="39" t="s">
        <v>207</v>
      </c>
      <c r="O244" s="36">
        <v>27050</v>
      </c>
      <c r="P244" s="35" t="s">
        <v>178</v>
      </c>
      <c r="Q244" s="40" t="s">
        <v>203</v>
      </c>
    </row>
    <row r="245" spans="1:17">
      <c r="A245" s="14" t="s">
        <v>24</v>
      </c>
      <c r="B245" s="14">
        <v>2000</v>
      </c>
      <c r="C245" s="34">
        <v>415249.19298524584</v>
      </c>
      <c r="D245" s="32">
        <v>5.151975099072529E-2</v>
      </c>
      <c r="K245" s="34">
        <v>8060000</v>
      </c>
      <c r="L245" s="32">
        <v>0.311</v>
      </c>
      <c r="M245" s="34">
        <f>K245*L245</f>
        <v>2506660</v>
      </c>
      <c r="N245" s="34">
        <f>K245-M245</f>
        <v>5553340</v>
      </c>
      <c r="O245" s="34">
        <v>1600</v>
      </c>
      <c r="P245" s="14" t="s">
        <v>177</v>
      </c>
      <c r="Q245" s="15" t="s">
        <v>191</v>
      </c>
    </row>
    <row r="246" spans="1:17">
      <c r="A246" s="14" t="s">
        <v>24</v>
      </c>
      <c r="B246" s="14">
        <v>2001</v>
      </c>
      <c r="C246" s="34">
        <v>879703.10609854432</v>
      </c>
      <c r="D246" s="32">
        <v>0.11121404628300181</v>
      </c>
      <c r="K246" s="34">
        <v>7910000</v>
      </c>
      <c r="L246" s="32">
        <v>0.308</v>
      </c>
      <c r="M246" s="34">
        <f t="shared" ref="M246:M254" si="64">K246*L246</f>
        <v>2436280</v>
      </c>
      <c r="N246" s="34">
        <f t="shared" ref="N246:N247" si="65">K246-M246</f>
        <v>5473720</v>
      </c>
      <c r="O246" s="34">
        <v>1720</v>
      </c>
      <c r="P246" s="14" t="s">
        <v>177</v>
      </c>
      <c r="Q246" s="15" t="s">
        <v>191</v>
      </c>
    </row>
    <row r="247" spans="1:17">
      <c r="A247" s="14" t="s">
        <v>24</v>
      </c>
      <c r="B247" s="14">
        <v>2002</v>
      </c>
      <c r="C247" s="34">
        <v>1396284.8644449904</v>
      </c>
      <c r="D247" s="32">
        <v>0.17744120783390399</v>
      </c>
      <c r="K247" s="34">
        <v>7869000</v>
      </c>
      <c r="L247" s="32">
        <v>0.30599999999999999</v>
      </c>
      <c r="M247" s="34">
        <f t="shared" si="64"/>
        <v>2407914</v>
      </c>
      <c r="N247" s="34">
        <f t="shared" si="65"/>
        <v>5461086</v>
      </c>
      <c r="O247" s="34">
        <v>1860</v>
      </c>
      <c r="P247" s="14" t="s">
        <v>177</v>
      </c>
      <c r="Q247" s="15" t="s">
        <v>191</v>
      </c>
    </row>
    <row r="248" spans="1:17">
      <c r="A248" s="14" t="s">
        <v>24</v>
      </c>
      <c r="B248" s="14">
        <v>2003</v>
      </c>
      <c r="C248" s="34">
        <v>1851160.8303900645</v>
      </c>
      <c r="D248" s="32">
        <v>0.23663055482424447</v>
      </c>
      <c r="K248" s="34">
        <v>7823000</v>
      </c>
      <c r="L248" s="32">
        <v>0.30320000000000003</v>
      </c>
      <c r="M248" s="34">
        <f t="shared" si="64"/>
        <v>2371933.6</v>
      </c>
      <c r="N248" s="34">
        <f>K248-M248</f>
        <v>5451066.4000000004</v>
      </c>
      <c r="O248" s="34">
        <v>2230</v>
      </c>
      <c r="P248" s="14" t="s">
        <v>177</v>
      </c>
      <c r="Q248" s="15" t="s">
        <v>191</v>
      </c>
    </row>
    <row r="249" spans="1:17">
      <c r="A249" s="14" t="s">
        <v>24</v>
      </c>
      <c r="B249" s="14">
        <v>2004</v>
      </c>
      <c r="C249" s="34">
        <v>2567792.3805775861</v>
      </c>
      <c r="D249" s="32">
        <v>0.33000801703863081</v>
      </c>
      <c r="K249" s="34">
        <v>7781000</v>
      </c>
      <c r="L249" s="32">
        <v>0.30099999999999999</v>
      </c>
      <c r="M249" s="34">
        <f t="shared" si="64"/>
        <v>2342081</v>
      </c>
      <c r="N249" s="34">
        <f t="shared" ref="N249:N254" si="66">K249-M249</f>
        <v>5438919</v>
      </c>
      <c r="O249" s="34">
        <v>2870</v>
      </c>
      <c r="P249" s="14" t="s">
        <v>177</v>
      </c>
      <c r="Q249" s="15" t="s">
        <v>191</v>
      </c>
    </row>
    <row r="250" spans="1:17">
      <c r="A250" s="14" t="s">
        <v>24</v>
      </c>
      <c r="B250" s="14">
        <v>2005</v>
      </c>
      <c r="C250" s="34">
        <v>3474701.0879911138</v>
      </c>
      <c r="D250" s="32">
        <v>0.44892778914613873</v>
      </c>
      <c r="K250" s="34">
        <v>7740000</v>
      </c>
      <c r="L250" s="32">
        <v>0.29799999999999999</v>
      </c>
      <c r="M250" s="34">
        <f t="shared" si="64"/>
        <v>2306520</v>
      </c>
      <c r="N250" s="34">
        <f t="shared" si="66"/>
        <v>5433480</v>
      </c>
      <c r="O250" s="34">
        <v>3490</v>
      </c>
      <c r="P250" s="14" t="s">
        <v>177</v>
      </c>
      <c r="Q250" s="15" t="s">
        <v>191</v>
      </c>
    </row>
    <row r="251" spans="1:17">
      <c r="A251" s="14" t="s">
        <v>24</v>
      </c>
      <c r="B251" s="14">
        <v>2006</v>
      </c>
      <c r="C251" s="34">
        <v>4476687.0418450832</v>
      </c>
      <c r="D251" s="32">
        <v>0.58146193175820859</v>
      </c>
      <c r="K251" s="34">
        <v>7699020</v>
      </c>
      <c r="L251" s="32">
        <v>0.29499999999999998</v>
      </c>
      <c r="M251" s="34">
        <f t="shared" si="64"/>
        <v>2271210.9</v>
      </c>
      <c r="N251" s="34">
        <f t="shared" si="66"/>
        <v>5427809.0999999996</v>
      </c>
      <c r="O251" s="34">
        <v>3900</v>
      </c>
      <c r="P251" s="14" t="s">
        <v>177</v>
      </c>
      <c r="Q251" s="15" t="s">
        <v>191</v>
      </c>
    </row>
    <row r="252" spans="1:17">
      <c r="A252" s="14" t="s">
        <v>24</v>
      </c>
      <c r="B252" s="14">
        <v>2007</v>
      </c>
      <c r="C252" s="34">
        <v>5509313.7613579445</v>
      </c>
      <c r="D252" s="32">
        <v>0.71925372131020548</v>
      </c>
      <c r="K252" s="34">
        <v>7659764</v>
      </c>
      <c r="L252" s="32">
        <v>0.29199999999999998</v>
      </c>
      <c r="M252" s="34">
        <f t="shared" si="64"/>
        <v>2236651.088</v>
      </c>
      <c r="N252" s="34">
        <f t="shared" si="66"/>
        <v>5423112.9120000005</v>
      </c>
      <c r="O252" s="34">
        <v>4450</v>
      </c>
      <c r="P252" s="14" t="s">
        <v>177</v>
      </c>
      <c r="Q252" s="15" t="s">
        <v>191</v>
      </c>
    </row>
    <row r="253" spans="1:17">
      <c r="A253" s="14" t="s">
        <v>24</v>
      </c>
      <c r="B253" s="14">
        <v>2008</v>
      </c>
      <c r="C253" s="34">
        <v>5904316.5852322131</v>
      </c>
      <c r="D253" s="32">
        <v>0.77449962716509024</v>
      </c>
      <c r="K253" s="34">
        <v>7623395</v>
      </c>
      <c r="L253" s="32">
        <v>0.28899999999999998</v>
      </c>
      <c r="M253" s="34">
        <f t="shared" si="64"/>
        <v>2203161.1549999998</v>
      </c>
      <c r="N253" s="34">
        <f t="shared" si="66"/>
        <v>5420233.8450000007</v>
      </c>
      <c r="O253" s="34">
        <v>5390</v>
      </c>
      <c r="P253" s="14" t="s">
        <v>177</v>
      </c>
      <c r="Q253" s="15" t="s">
        <v>191</v>
      </c>
    </row>
    <row r="254" spans="1:17">
      <c r="A254" s="14" t="s">
        <v>24</v>
      </c>
      <c r="B254" s="14">
        <v>2009</v>
      </c>
      <c r="C254" s="34">
        <v>5922083.7841385612</v>
      </c>
      <c r="D254" s="32">
        <v>0.7807490449589547</v>
      </c>
      <c r="E254" s="33">
        <v>200.5779</v>
      </c>
      <c r="F254" s="33">
        <v>45.513819999999996</v>
      </c>
      <c r="G254" s="41" t="s">
        <v>207</v>
      </c>
      <c r="H254" s="33">
        <v>92.101749999999996</v>
      </c>
      <c r="I254" s="33">
        <v>80.422389999999993</v>
      </c>
      <c r="J254" s="33">
        <v>789.56039999999996</v>
      </c>
      <c r="K254" s="34">
        <v>7585131</v>
      </c>
      <c r="L254" s="32">
        <v>0.28600000000000003</v>
      </c>
      <c r="M254" s="34">
        <f t="shared" si="64"/>
        <v>2169347.466</v>
      </c>
      <c r="N254" s="34">
        <f t="shared" si="66"/>
        <v>5415783.534</v>
      </c>
      <c r="O254" s="34">
        <v>5770</v>
      </c>
      <c r="P254" s="14" t="s">
        <v>177</v>
      </c>
      <c r="Q254" s="15" t="s">
        <v>191</v>
      </c>
    </row>
    <row r="255" spans="1:17" s="35" customFormat="1">
      <c r="A255" s="35" t="s">
        <v>24</v>
      </c>
      <c r="B255" s="35">
        <v>2010</v>
      </c>
      <c r="C255" s="36">
        <v>6192138.342813164</v>
      </c>
      <c r="D255" s="37">
        <v>0.81884929156481934</v>
      </c>
      <c r="E255" s="38"/>
      <c r="F255" s="38"/>
      <c r="G255" s="37"/>
      <c r="H255" s="38"/>
      <c r="I255" s="38"/>
      <c r="J255" s="38"/>
      <c r="K255" s="36">
        <v>7562000</v>
      </c>
      <c r="L255" s="39" t="s">
        <v>207</v>
      </c>
      <c r="M255" s="39" t="s">
        <v>207</v>
      </c>
      <c r="N255" s="39" t="s">
        <v>207</v>
      </c>
      <c r="O255" s="36">
        <v>5770</v>
      </c>
      <c r="P255" s="35" t="s">
        <v>177</v>
      </c>
      <c r="Q255" s="40" t="s">
        <v>191</v>
      </c>
    </row>
    <row r="256" spans="1:17">
      <c r="A256" s="14" t="s">
        <v>25</v>
      </c>
      <c r="B256" s="14">
        <v>2000</v>
      </c>
      <c r="C256" s="34">
        <v>20008.845194097921</v>
      </c>
      <c r="D256" s="32">
        <v>1.7136501865638064E-3</v>
      </c>
      <c r="K256" s="34">
        <v>11676155</v>
      </c>
      <c r="L256" s="32">
        <v>0.83400000000000007</v>
      </c>
      <c r="M256" s="34">
        <f>K256*L256</f>
        <v>9737913.2700000014</v>
      </c>
      <c r="N256" s="34">
        <f>K256-M256</f>
        <v>1938241.7299999986</v>
      </c>
      <c r="O256" s="34">
        <v>250</v>
      </c>
      <c r="P256" s="14" t="s">
        <v>177</v>
      </c>
      <c r="Q256" s="15" t="s">
        <v>193</v>
      </c>
    </row>
    <row r="257" spans="1:17">
      <c r="A257" s="14" t="s">
        <v>25</v>
      </c>
      <c r="B257" s="14">
        <v>2001</v>
      </c>
      <c r="C257" s="34">
        <v>79238.636317022014</v>
      </c>
      <c r="D257" s="32">
        <v>6.5781607379340693E-3</v>
      </c>
      <c r="K257" s="34">
        <v>12045713</v>
      </c>
      <c r="L257" s="32">
        <v>0.8306</v>
      </c>
      <c r="M257" s="34">
        <f t="shared" ref="M257:M265" si="67">K257*L257</f>
        <v>10005169.217800001</v>
      </c>
      <c r="N257" s="34">
        <f t="shared" ref="N257:N258" si="68">K257-M257</f>
        <v>2040543.7821999993</v>
      </c>
      <c r="O257" s="34">
        <v>240</v>
      </c>
      <c r="P257" s="14" t="s">
        <v>177</v>
      </c>
      <c r="Q257" s="15" t="s">
        <v>193</v>
      </c>
    </row>
    <row r="258" spans="1:17">
      <c r="A258" s="14" t="s">
        <v>25</v>
      </c>
      <c r="B258" s="14">
        <v>2002</v>
      </c>
      <c r="C258" s="34">
        <v>142378.23488935892</v>
      </c>
      <c r="D258" s="32">
        <v>1.1446788527355287E-2</v>
      </c>
      <c r="K258" s="34">
        <v>12438269</v>
      </c>
      <c r="L258" s="32">
        <v>0.82719999999999994</v>
      </c>
      <c r="M258" s="34">
        <f t="shared" si="67"/>
        <v>10288936.116799999</v>
      </c>
      <c r="N258" s="34">
        <f t="shared" si="68"/>
        <v>2149332.883200001</v>
      </c>
      <c r="O258" s="34">
        <v>240</v>
      </c>
      <c r="P258" s="14" t="s">
        <v>177</v>
      </c>
      <c r="Q258" s="15" t="s">
        <v>193</v>
      </c>
    </row>
    <row r="259" spans="1:17">
      <c r="A259" s="14" t="s">
        <v>25</v>
      </c>
      <c r="B259" s="14">
        <v>2003</v>
      </c>
      <c r="C259" s="34">
        <v>219912.98998303016</v>
      </c>
      <c r="D259" s="32">
        <v>1.7109244513386291E-2</v>
      </c>
      <c r="K259" s="34">
        <v>12853460</v>
      </c>
      <c r="L259" s="32">
        <v>0.82379999999999998</v>
      </c>
      <c r="M259" s="34">
        <f t="shared" si="67"/>
        <v>10588680.347999999</v>
      </c>
      <c r="N259" s="34">
        <f>K259-M259</f>
        <v>2264779.6520000007</v>
      </c>
      <c r="O259" s="34">
        <v>290</v>
      </c>
      <c r="P259" s="14" t="s">
        <v>177</v>
      </c>
      <c r="Q259" s="15" t="s">
        <v>193</v>
      </c>
    </row>
    <row r="260" spans="1:17">
      <c r="A260" s="14" t="s">
        <v>25</v>
      </c>
      <c r="B260" s="14">
        <v>2004</v>
      </c>
      <c r="C260" s="34">
        <v>345430.96019242675</v>
      </c>
      <c r="D260" s="32">
        <v>2.5991425719561003E-2</v>
      </c>
      <c r="K260" s="34">
        <v>13290189</v>
      </c>
      <c r="L260" s="32">
        <v>0.82040000000000002</v>
      </c>
      <c r="M260" s="34">
        <f t="shared" si="67"/>
        <v>10903271.055600001</v>
      </c>
      <c r="N260" s="34">
        <f t="shared" ref="N260:N265" si="69">K260-M260</f>
        <v>2386917.9443999995</v>
      </c>
      <c r="O260" s="34">
        <v>350</v>
      </c>
      <c r="P260" s="14" t="s">
        <v>177</v>
      </c>
      <c r="Q260" s="15" t="s">
        <v>193</v>
      </c>
    </row>
    <row r="261" spans="1:17">
      <c r="A261" s="14" t="s">
        <v>25</v>
      </c>
      <c r="B261" s="14">
        <v>2005</v>
      </c>
      <c r="C261" s="34">
        <v>658934.5460250522</v>
      </c>
      <c r="D261" s="32">
        <v>4.7932335952564839E-2</v>
      </c>
      <c r="K261" s="34">
        <v>13747182</v>
      </c>
      <c r="L261" s="32">
        <v>0.81700000000000006</v>
      </c>
      <c r="M261" s="34">
        <f t="shared" si="67"/>
        <v>11231447.694</v>
      </c>
      <c r="N261" s="34">
        <f t="shared" si="69"/>
        <v>2515734.3059999999</v>
      </c>
      <c r="O261" s="34">
        <v>400</v>
      </c>
      <c r="P261" s="14" t="s">
        <v>177</v>
      </c>
      <c r="Q261" s="15" t="s">
        <v>193</v>
      </c>
    </row>
    <row r="262" spans="1:17">
      <c r="A262" s="14" t="s">
        <v>25</v>
      </c>
      <c r="B262" s="14">
        <v>2006</v>
      </c>
      <c r="C262" s="34">
        <v>1041329.6494668134</v>
      </c>
      <c r="D262" s="32">
        <v>7.320634959067078E-2</v>
      </c>
      <c r="K262" s="34">
        <v>14224581</v>
      </c>
      <c r="L262" s="32">
        <v>0.81279999999999997</v>
      </c>
      <c r="M262" s="34">
        <f t="shared" si="67"/>
        <v>11561739.436799999</v>
      </c>
      <c r="N262" s="34">
        <f t="shared" si="69"/>
        <v>2662841.5632000007</v>
      </c>
      <c r="O262" s="34">
        <v>420</v>
      </c>
      <c r="P262" s="14" t="s">
        <v>177</v>
      </c>
      <c r="Q262" s="15" t="s">
        <v>193</v>
      </c>
    </row>
    <row r="263" spans="1:17">
      <c r="A263" s="14" t="s">
        <v>25</v>
      </c>
      <c r="B263" s="14">
        <v>2007</v>
      </c>
      <c r="C263" s="34">
        <v>1612899.7256223566</v>
      </c>
      <c r="D263" s="32">
        <v>0.10956131893281297</v>
      </c>
      <c r="K263" s="34">
        <v>14721434</v>
      </c>
      <c r="L263" s="32">
        <v>0.80859999999999999</v>
      </c>
      <c r="M263" s="34">
        <f t="shared" si="67"/>
        <v>11903751.532399999</v>
      </c>
      <c r="N263" s="34">
        <f t="shared" si="69"/>
        <v>2817682.467600001</v>
      </c>
      <c r="O263" s="34">
        <v>430</v>
      </c>
      <c r="P263" s="14" t="s">
        <v>177</v>
      </c>
      <c r="Q263" s="15" t="s">
        <v>193</v>
      </c>
    </row>
    <row r="264" spans="1:17">
      <c r="A264" s="14" t="s">
        <v>25</v>
      </c>
      <c r="B264" s="14">
        <v>2008</v>
      </c>
      <c r="C264" s="34">
        <v>2448131.7420449932</v>
      </c>
      <c r="D264" s="32">
        <v>0.16070305787053343</v>
      </c>
      <c r="K264" s="34">
        <v>15233884</v>
      </c>
      <c r="L264" s="32">
        <v>0.8044</v>
      </c>
      <c r="M264" s="34">
        <f t="shared" si="67"/>
        <v>12254136.2896</v>
      </c>
      <c r="N264" s="34">
        <f t="shared" si="69"/>
        <v>2979747.7104000002</v>
      </c>
      <c r="O264" s="34">
        <v>480</v>
      </c>
      <c r="P264" s="14" t="s">
        <v>177</v>
      </c>
      <c r="Q264" s="15" t="s">
        <v>193</v>
      </c>
    </row>
    <row r="265" spans="1:17">
      <c r="A265" s="14" t="s">
        <v>25</v>
      </c>
      <c r="B265" s="14">
        <v>2009</v>
      </c>
      <c r="C265" s="34">
        <v>3318108.5364277321</v>
      </c>
      <c r="D265" s="32">
        <v>0.21058094236444277</v>
      </c>
      <c r="E265" s="33">
        <v>16.796381</v>
      </c>
      <c r="F265" s="41" t="s">
        <v>207</v>
      </c>
      <c r="G265" s="41" t="s">
        <v>207</v>
      </c>
      <c r="H265" s="33">
        <v>6.5704599999999997</v>
      </c>
      <c r="I265" s="41" t="s">
        <v>207</v>
      </c>
      <c r="J265" s="41" t="s">
        <v>207</v>
      </c>
      <c r="K265" s="34">
        <v>15756927</v>
      </c>
      <c r="L265" s="32">
        <v>0.80019999999999991</v>
      </c>
      <c r="M265" s="34">
        <f t="shared" si="67"/>
        <v>12608692.985399999</v>
      </c>
      <c r="N265" s="34">
        <f t="shared" si="69"/>
        <v>3148234.0146000013</v>
      </c>
      <c r="O265" s="34">
        <v>510</v>
      </c>
      <c r="P265" s="14" t="s">
        <v>177</v>
      </c>
      <c r="Q265" s="15" t="s">
        <v>193</v>
      </c>
    </row>
    <row r="266" spans="1:17" s="35" customFormat="1">
      <c r="A266" s="35" t="s">
        <v>25</v>
      </c>
      <c r="B266" s="35">
        <v>2010</v>
      </c>
      <c r="C266" s="36">
        <v>4006843.2450993769</v>
      </c>
      <c r="D266" s="37">
        <v>0.24601481212619739</v>
      </c>
      <c r="E266" s="38"/>
      <c r="F266" s="38"/>
      <c r="G266" s="37"/>
      <c r="H266" s="38"/>
      <c r="I266" s="38"/>
      <c r="J266" s="38"/>
      <c r="K266" s="36">
        <v>16287000</v>
      </c>
      <c r="L266" s="39" t="s">
        <v>207</v>
      </c>
      <c r="M266" s="39" t="s">
        <v>207</v>
      </c>
      <c r="N266" s="39" t="s">
        <v>207</v>
      </c>
      <c r="O266" s="36">
        <v>510</v>
      </c>
      <c r="P266" s="35" t="s">
        <v>177</v>
      </c>
      <c r="Q266" s="40" t="s">
        <v>193</v>
      </c>
    </row>
    <row r="267" spans="1:17">
      <c r="A267" s="14" t="s">
        <v>26</v>
      </c>
      <c r="B267" s="14">
        <v>2000</v>
      </c>
      <c r="C267" s="34">
        <v>11649.330650000227</v>
      </c>
      <c r="D267" s="32">
        <v>1.7997854115380486E-3</v>
      </c>
      <c r="K267" s="34">
        <v>6472622</v>
      </c>
      <c r="L267" s="32">
        <v>0.91700000000000004</v>
      </c>
      <c r="M267" s="34">
        <f>K267*L267</f>
        <v>5935394.3739999998</v>
      </c>
      <c r="N267" s="34">
        <f>K267-M267</f>
        <v>537227.62600000016</v>
      </c>
      <c r="O267" s="34">
        <v>120</v>
      </c>
      <c r="P267" s="14" t="s">
        <v>177</v>
      </c>
      <c r="Q267" s="15" t="s">
        <v>193</v>
      </c>
    </row>
    <row r="268" spans="1:17">
      <c r="A268" s="14" t="s">
        <v>26</v>
      </c>
      <c r="B268" s="14">
        <v>2001</v>
      </c>
      <c r="C268" s="34">
        <v>15998.918392695117</v>
      </c>
      <c r="D268" s="32">
        <v>2.422721820128473E-3</v>
      </c>
      <c r="K268" s="34">
        <v>6603696</v>
      </c>
      <c r="L268" s="32">
        <v>0.91459999999999997</v>
      </c>
      <c r="M268" s="34">
        <f t="shared" ref="M268:M276" si="70">K268*L268</f>
        <v>6039740.3615999995</v>
      </c>
      <c r="N268" s="34">
        <f t="shared" ref="N268:N269" si="71">K268-M268</f>
        <v>563955.63840000052</v>
      </c>
      <c r="O268" s="34">
        <v>110</v>
      </c>
      <c r="P268" s="14" t="s">
        <v>177</v>
      </c>
      <c r="Q268" s="15" t="s">
        <v>193</v>
      </c>
    </row>
    <row r="269" spans="1:17">
      <c r="A269" s="14" t="s">
        <v>26</v>
      </c>
      <c r="B269" s="14">
        <v>2002</v>
      </c>
      <c r="C269" s="34">
        <v>20349.08802003786</v>
      </c>
      <c r="D269" s="32">
        <v>3.0073004596333263E-3</v>
      </c>
      <c r="K269" s="34">
        <v>6766563</v>
      </c>
      <c r="L269" s="32">
        <v>0.91220000000000001</v>
      </c>
      <c r="M269" s="34">
        <f t="shared" si="70"/>
        <v>6172458.7686000001</v>
      </c>
      <c r="N269" s="34">
        <f t="shared" si="71"/>
        <v>594104.23139999993</v>
      </c>
      <c r="O269" s="34">
        <v>100</v>
      </c>
      <c r="P269" s="14" t="s">
        <v>177</v>
      </c>
      <c r="Q269" s="15" t="s">
        <v>193</v>
      </c>
    </row>
    <row r="270" spans="1:17">
      <c r="A270" s="14" t="s">
        <v>26</v>
      </c>
      <c r="B270" s="14">
        <v>2003</v>
      </c>
      <c r="C270" s="34">
        <v>38821.598050752509</v>
      </c>
      <c r="D270" s="32">
        <v>5.5812479586229043E-3</v>
      </c>
      <c r="K270" s="34">
        <v>6955720</v>
      </c>
      <c r="L270" s="32">
        <v>0.90980000000000005</v>
      </c>
      <c r="M270" s="34">
        <f t="shared" si="70"/>
        <v>6328314.0560000008</v>
      </c>
      <c r="N270" s="34">
        <f>K270-M270</f>
        <v>627405.9439999992</v>
      </c>
      <c r="O270" s="34">
        <v>90</v>
      </c>
      <c r="P270" s="14" t="s">
        <v>177</v>
      </c>
      <c r="Q270" s="15" t="s">
        <v>193</v>
      </c>
    </row>
    <row r="271" spans="1:17">
      <c r="A271" s="14" t="s">
        <v>26</v>
      </c>
      <c r="B271" s="14">
        <v>2004</v>
      </c>
      <c r="C271" s="34">
        <v>53949.435125612938</v>
      </c>
      <c r="D271" s="32">
        <v>7.5326458972358934E-3</v>
      </c>
      <c r="K271" s="34">
        <v>7162083</v>
      </c>
      <c r="L271" s="32">
        <v>0.90739999999999998</v>
      </c>
      <c r="M271" s="34">
        <f t="shared" si="70"/>
        <v>6498874.1141999997</v>
      </c>
      <c r="N271" s="34">
        <f t="shared" ref="N271:N276" si="72">K271-M271</f>
        <v>663208.88580000028</v>
      </c>
      <c r="O271" s="34">
        <v>90</v>
      </c>
      <c r="P271" s="14" t="s">
        <v>177</v>
      </c>
      <c r="Q271" s="15" t="s">
        <v>193</v>
      </c>
    </row>
    <row r="272" spans="1:17">
      <c r="A272" s="14" t="s">
        <v>26</v>
      </c>
      <c r="B272" s="14">
        <v>2005</v>
      </c>
      <c r="C272" s="34">
        <v>76321.154181584905</v>
      </c>
      <c r="D272" s="32">
        <v>1.0344242311510805E-2</v>
      </c>
      <c r="K272" s="34">
        <v>7378129</v>
      </c>
      <c r="L272" s="32">
        <v>0.90500000000000003</v>
      </c>
      <c r="M272" s="34">
        <f t="shared" si="70"/>
        <v>6677206.7450000001</v>
      </c>
      <c r="N272" s="34">
        <f t="shared" si="72"/>
        <v>700922.25499999989</v>
      </c>
      <c r="O272" s="34">
        <v>100</v>
      </c>
      <c r="P272" s="14" t="s">
        <v>177</v>
      </c>
      <c r="Q272" s="15" t="s">
        <v>193</v>
      </c>
    </row>
    <row r="273" spans="1:17">
      <c r="A273" s="14" t="s">
        <v>26</v>
      </c>
      <c r="B273" s="14">
        <v>2006</v>
      </c>
      <c r="C273" s="34">
        <v>108556.39990329882</v>
      </c>
      <c r="D273" s="32">
        <v>1.4277176842337549E-2</v>
      </c>
      <c r="K273" s="34">
        <v>7603492</v>
      </c>
      <c r="L273" s="32">
        <v>0.90200000000000002</v>
      </c>
      <c r="M273" s="34">
        <f t="shared" si="70"/>
        <v>6858349.784</v>
      </c>
      <c r="N273" s="34">
        <f t="shared" si="72"/>
        <v>745142.21600000001</v>
      </c>
      <c r="O273" s="34">
        <v>110</v>
      </c>
      <c r="P273" s="14" t="s">
        <v>177</v>
      </c>
      <c r="Q273" s="15" t="s">
        <v>193</v>
      </c>
    </row>
    <row r="274" spans="1:17">
      <c r="A274" s="14" t="s">
        <v>26</v>
      </c>
      <c r="B274" s="14">
        <v>2007</v>
      </c>
      <c r="C274" s="34">
        <v>145012.63686053231</v>
      </c>
      <c r="D274" s="32">
        <v>1.8501274353756703E-2</v>
      </c>
      <c r="K274" s="34">
        <v>7837981</v>
      </c>
      <c r="L274" s="32">
        <v>0.89900000000000002</v>
      </c>
      <c r="M274" s="34">
        <f t="shared" si="70"/>
        <v>7046344.9189999998</v>
      </c>
      <c r="N274" s="34">
        <f t="shared" si="72"/>
        <v>791636.08100000024</v>
      </c>
      <c r="O274" s="34">
        <v>120</v>
      </c>
      <c r="P274" s="14" t="s">
        <v>177</v>
      </c>
      <c r="Q274" s="15" t="s">
        <v>193</v>
      </c>
    </row>
    <row r="275" spans="1:17">
      <c r="A275" s="14" t="s">
        <v>26</v>
      </c>
      <c r="B275" s="14">
        <v>2008</v>
      </c>
      <c r="C275" s="34">
        <v>272925.42957463319</v>
      </c>
      <c r="D275" s="32">
        <v>3.3801937562855121E-2</v>
      </c>
      <c r="K275" s="34">
        <v>8074254</v>
      </c>
      <c r="L275" s="32">
        <v>0.89599999999999991</v>
      </c>
      <c r="M275" s="34">
        <f t="shared" si="70"/>
        <v>7234531.5839999989</v>
      </c>
      <c r="N275" s="34">
        <f t="shared" si="72"/>
        <v>839722.41600000113</v>
      </c>
      <c r="O275" s="34">
        <v>140</v>
      </c>
      <c r="P275" s="14" t="s">
        <v>177</v>
      </c>
      <c r="Q275" s="15" t="s">
        <v>193</v>
      </c>
    </row>
    <row r="276" spans="1:17">
      <c r="A276" s="14" t="s">
        <v>26</v>
      </c>
      <c r="B276" s="14">
        <v>2009</v>
      </c>
      <c r="C276" s="34">
        <v>516448.2278932968</v>
      </c>
      <c r="D276" s="32">
        <v>6.2197724032803318E-2</v>
      </c>
      <c r="E276" s="33">
        <v>11.314259700000001</v>
      </c>
      <c r="F276" s="33">
        <v>2.5613292999999997</v>
      </c>
      <c r="G276" s="32">
        <v>0.35317457012041903</v>
      </c>
      <c r="H276" s="33">
        <v>5.1142577999999999</v>
      </c>
      <c r="I276" s="33">
        <v>8.1178700000000006E-2</v>
      </c>
      <c r="J276" s="41" t="s">
        <v>207</v>
      </c>
      <c r="K276" s="34">
        <v>8303330</v>
      </c>
      <c r="L276" s="32">
        <v>0.89300000000000002</v>
      </c>
      <c r="M276" s="34">
        <f t="shared" si="70"/>
        <v>7414873.6900000004</v>
      </c>
      <c r="N276" s="34">
        <f t="shared" si="72"/>
        <v>888456.30999999959</v>
      </c>
      <c r="O276" s="34">
        <v>150</v>
      </c>
      <c r="P276" s="14" t="s">
        <v>177</v>
      </c>
      <c r="Q276" s="15" t="s">
        <v>193</v>
      </c>
    </row>
    <row r="277" spans="1:17" s="35" customFormat="1">
      <c r="A277" s="35" t="s">
        <v>26</v>
      </c>
      <c r="B277" s="35">
        <v>2010</v>
      </c>
      <c r="C277" s="36">
        <v>348968.4428945448</v>
      </c>
      <c r="D277" s="37">
        <v>4.0963545356795965E-2</v>
      </c>
      <c r="E277" s="38"/>
      <c r="F277" s="38"/>
      <c r="G277" s="37"/>
      <c r="H277" s="38"/>
      <c r="I277" s="38"/>
      <c r="J277" s="38"/>
      <c r="K277" s="36">
        <v>8519000</v>
      </c>
      <c r="L277" s="39" t="s">
        <v>207</v>
      </c>
      <c r="M277" s="39" t="s">
        <v>207</v>
      </c>
      <c r="N277" s="39" t="s">
        <v>207</v>
      </c>
      <c r="O277" s="36">
        <v>150</v>
      </c>
      <c r="P277" s="35" t="s">
        <v>177</v>
      </c>
      <c r="Q277" s="40" t="s">
        <v>193</v>
      </c>
    </row>
    <row r="278" spans="1:17">
      <c r="A278" s="14" t="s">
        <v>27</v>
      </c>
      <c r="B278" s="14">
        <v>2000</v>
      </c>
      <c r="C278" s="34">
        <v>126993.9991824618</v>
      </c>
      <c r="D278" s="32">
        <v>9.952655190775303E-3</v>
      </c>
      <c r="K278" s="34">
        <v>12759811</v>
      </c>
      <c r="L278" s="32">
        <v>0.83099999999999996</v>
      </c>
      <c r="M278" s="34">
        <f>K278*L278</f>
        <v>10603402.941</v>
      </c>
      <c r="N278" s="34">
        <f>K278-M278</f>
        <v>2156408.0590000004</v>
      </c>
      <c r="O278" s="34">
        <v>280</v>
      </c>
      <c r="P278" s="14" t="s">
        <v>177</v>
      </c>
      <c r="Q278" s="15" t="s">
        <v>203</v>
      </c>
    </row>
    <row r="279" spans="1:17">
      <c r="A279" s="14" t="s">
        <v>27</v>
      </c>
      <c r="B279" s="14">
        <v>2001</v>
      </c>
      <c r="C279" s="34">
        <v>185379.22096439276</v>
      </c>
      <c r="D279" s="32">
        <v>1.4266053626857537E-2</v>
      </c>
      <c r="K279" s="34">
        <v>12994429</v>
      </c>
      <c r="L279" s="32">
        <v>0.82540000000000002</v>
      </c>
      <c r="M279" s="34">
        <f t="shared" ref="M279:M287" si="73">K279*L279</f>
        <v>10725601.696599999</v>
      </c>
      <c r="N279" s="34">
        <f t="shared" ref="N279:N280" si="74">K279-M279</f>
        <v>2268827.3034000006</v>
      </c>
      <c r="O279" s="34">
        <v>300</v>
      </c>
      <c r="P279" s="14" t="s">
        <v>177</v>
      </c>
      <c r="Q279" s="15" t="s">
        <v>203</v>
      </c>
    </row>
    <row r="280" spans="1:17">
      <c r="A280" s="14" t="s">
        <v>27</v>
      </c>
      <c r="B280" s="14">
        <v>2002</v>
      </c>
      <c r="C280" s="34">
        <v>295991.14957659884</v>
      </c>
      <c r="D280" s="32">
        <v>2.2395009817145997E-2</v>
      </c>
      <c r="K280" s="34">
        <v>13216835</v>
      </c>
      <c r="L280" s="32">
        <v>0.81980000000000008</v>
      </c>
      <c r="M280" s="34">
        <f t="shared" si="73"/>
        <v>10835161.333000001</v>
      </c>
      <c r="N280" s="34">
        <f t="shared" si="74"/>
        <v>2381673.6669999994</v>
      </c>
      <c r="O280" s="34">
        <v>300</v>
      </c>
      <c r="P280" s="14" t="s">
        <v>177</v>
      </c>
      <c r="Q280" s="15" t="s">
        <v>203</v>
      </c>
    </row>
    <row r="281" spans="1:17">
      <c r="A281" s="14" t="s">
        <v>27</v>
      </c>
      <c r="B281" s="14">
        <v>2003</v>
      </c>
      <c r="C281" s="34">
        <v>386972.81178040191</v>
      </c>
      <c r="D281" s="32">
        <v>2.8809594863253275E-2</v>
      </c>
      <c r="K281" s="34">
        <v>13432081</v>
      </c>
      <c r="L281" s="32">
        <v>0.81420000000000003</v>
      </c>
      <c r="M281" s="34">
        <f t="shared" si="73"/>
        <v>10936400.350200001</v>
      </c>
      <c r="N281" s="34">
        <f>K281-M281</f>
        <v>2495680.6497999988</v>
      </c>
      <c r="O281" s="34">
        <v>340</v>
      </c>
      <c r="P281" s="14" t="s">
        <v>177</v>
      </c>
      <c r="Q281" s="15" t="s">
        <v>203</v>
      </c>
    </row>
    <row r="282" spans="1:17">
      <c r="A282" s="14" t="s">
        <v>27</v>
      </c>
      <c r="B282" s="14">
        <v>2004</v>
      </c>
      <c r="C282" s="34">
        <v>502316.87100306939</v>
      </c>
      <c r="D282" s="32">
        <v>3.6808389056006766E-2</v>
      </c>
      <c r="K282" s="34">
        <v>13646804</v>
      </c>
      <c r="L282" s="32">
        <v>0.80859999999999999</v>
      </c>
      <c r="M282" s="34">
        <f t="shared" si="73"/>
        <v>11034805.714399999</v>
      </c>
      <c r="N282" s="34">
        <f t="shared" ref="N282:N287" si="75">K282-M282</f>
        <v>2611998.285600001</v>
      </c>
      <c r="O282" s="34">
        <v>390</v>
      </c>
      <c r="P282" s="14" t="s">
        <v>177</v>
      </c>
      <c r="Q282" s="15" t="s">
        <v>203</v>
      </c>
    </row>
    <row r="283" spans="1:17">
      <c r="A283" s="14" t="s">
        <v>27</v>
      </c>
      <c r="B283" s="14">
        <v>2005</v>
      </c>
      <c r="C283" s="34">
        <v>702432.09644332435</v>
      </c>
      <c r="D283" s="32">
        <v>5.0658409985894638E-2</v>
      </c>
      <c r="K283" s="34">
        <v>13866051</v>
      </c>
      <c r="L283" s="32">
        <v>0.80299999999999994</v>
      </c>
      <c r="M283" s="34">
        <f t="shared" si="73"/>
        <v>11134438.953</v>
      </c>
      <c r="N283" s="34">
        <f t="shared" si="75"/>
        <v>2731612.0470000003</v>
      </c>
      <c r="O283" s="34">
        <v>450</v>
      </c>
      <c r="P283" s="14" t="s">
        <v>177</v>
      </c>
      <c r="Q283" s="15" t="s">
        <v>203</v>
      </c>
    </row>
    <row r="284" spans="1:17">
      <c r="A284" s="14" t="s">
        <v>27</v>
      </c>
      <c r="B284" s="14">
        <v>2006</v>
      </c>
      <c r="C284" s="34">
        <v>976479.82357360923</v>
      </c>
      <c r="D284" s="32">
        <v>6.9294073845066695E-2</v>
      </c>
      <c r="K284" s="34">
        <v>14091823</v>
      </c>
      <c r="L284" s="32">
        <v>0.79680000000000006</v>
      </c>
      <c r="M284" s="34">
        <f t="shared" si="73"/>
        <v>11228364.566400001</v>
      </c>
      <c r="N284" s="34">
        <f t="shared" si="75"/>
        <v>2863458.4335999992</v>
      </c>
      <c r="O284" s="34">
        <v>500</v>
      </c>
      <c r="P284" s="14" t="s">
        <v>177</v>
      </c>
      <c r="Q284" s="15" t="s">
        <v>203</v>
      </c>
    </row>
    <row r="285" spans="1:17">
      <c r="A285" s="14" t="s">
        <v>27</v>
      </c>
      <c r="B285" s="14">
        <v>2007</v>
      </c>
      <c r="C285" s="34">
        <v>1546320.0584698538</v>
      </c>
      <c r="D285" s="32">
        <v>0.10795428059523791</v>
      </c>
      <c r="K285" s="34">
        <v>14323842</v>
      </c>
      <c r="L285" s="32">
        <v>0.79059999999999997</v>
      </c>
      <c r="M285" s="34">
        <f t="shared" si="73"/>
        <v>11324429.485199999</v>
      </c>
      <c r="N285" s="34">
        <f t="shared" si="75"/>
        <v>2999412.5148000009</v>
      </c>
      <c r="O285" s="34">
        <v>560</v>
      </c>
      <c r="P285" s="14" t="s">
        <v>177</v>
      </c>
      <c r="Q285" s="15" t="s">
        <v>203</v>
      </c>
    </row>
    <row r="286" spans="1:17">
      <c r="A286" s="14" t="s">
        <v>27</v>
      </c>
      <c r="B286" s="14">
        <v>2008</v>
      </c>
      <c r="C286" s="34">
        <v>2412096.9866207773</v>
      </c>
      <c r="D286" s="32">
        <v>0.16564315763463233</v>
      </c>
      <c r="K286" s="34">
        <v>14562008</v>
      </c>
      <c r="L286" s="32">
        <v>0.78439999999999999</v>
      </c>
      <c r="M286" s="34">
        <f t="shared" si="73"/>
        <v>11422439.075199999</v>
      </c>
      <c r="N286" s="34">
        <f t="shared" si="75"/>
        <v>3139568.9248000011</v>
      </c>
      <c r="O286" s="34">
        <v>630</v>
      </c>
      <c r="P286" s="14" t="s">
        <v>177</v>
      </c>
      <c r="Q286" s="15" t="s">
        <v>203</v>
      </c>
    </row>
    <row r="287" spans="1:17">
      <c r="A287" s="14" t="s">
        <v>27</v>
      </c>
      <c r="B287" s="14">
        <v>2009</v>
      </c>
      <c r="C287" s="34">
        <v>4210899.4499188401</v>
      </c>
      <c r="D287" s="32">
        <v>0.28441726636524695</v>
      </c>
      <c r="E287" s="33">
        <v>10.646560000000001</v>
      </c>
      <c r="F287" s="33">
        <v>11.714442999999999</v>
      </c>
      <c r="G287" s="41" t="s">
        <v>207</v>
      </c>
      <c r="H287" s="33">
        <v>3.9242149999999998</v>
      </c>
      <c r="I287" s="33">
        <v>4.1927139999999996</v>
      </c>
      <c r="J287" s="33">
        <v>34.130339999999997</v>
      </c>
      <c r="K287" s="34">
        <v>14805358</v>
      </c>
      <c r="L287" s="32">
        <v>0.77819999999999989</v>
      </c>
      <c r="M287" s="34">
        <f t="shared" si="73"/>
        <v>11521529.595599998</v>
      </c>
      <c r="N287" s="34">
        <f t="shared" si="75"/>
        <v>3283828.4044000022</v>
      </c>
      <c r="O287" s="34">
        <v>650</v>
      </c>
      <c r="P287" s="14" t="s">
        <v>177</v>
      </c>
      <c r="Q287" s="15" t="s">
        <v>203</v>
      </c>
    </row>
    <row r="288" spans="1:17" s="35" customFormat="1">
      <c r="A288" s="35" t="s">
        <v>27</v>
      </c>
      <c r="B288" s="35">
        <v>2010</v>
      </c>
      <c r="C288" s="36">
        <v>5717718.872697969</v>
      </c>
      <c r="D288" s="37">
        <v>0.37983915981518429</v>
      </c>
      <c r="E288" s="38"/>
      <c r="F288" s="38"/>
      <c r="G288" s="37"/>
      <c r="H288" s="38"/>
      <c r="I288" s="38"/>
      <c r="J288" s="38"/>
      <c r="K288" s="36">
        <v>15053000</v>
      </c>
      <c r="L288" s="39" t="s">
        <v>207</v>
      </c>
      <c r="M288" s="39" t="s">
        <v>207</v>
      </c>
      <c r="N288" s="39" t="s">
        <v>207</v>
      </c>
      <c r="O288" s="36">
        <v>650</v>
      </c>
      <c r="P288" s="35" t="s">
        <v>177</v>
      </c>
      <c r="Q288" s="40" t="s">
        <v>203</v>
      </c>
    </row>
    <row r="289" spans="1:17">
      <c r="A289" s="14" t="s">
        <v>28</v>
      </c>
      <c r="B289" s="14">
        <v>2000</v>
      </c>
      <c r="C289" s="34">
        <v>109949.95472340132</v>
      </c>
      <c r="D289" s="32">
        <v>6.930147782919149E-3</v>
      </c>
      <c r="K289" s="34">
        <v>15865456</v>
      </c>
      <c r="L289" s="32">
        <v>0.501</v>
      </c>
      <c r="M289" s="34">
        <f>K289*L289</f>
        <v>7948593.4560000002</v>
      </c>
      <c r="N289" s="34">
        <f>K289-M289</f>
        <v>7916862.5439999998</v>
      </c>
      <c r="O289" s="34">
        <v>620</v>
      </c>
      <c r="P289" s="14" t="s">
        <v>177</v>
      </c>
      <c r="Q289" s="15" t="s">
        <v>193</v>
      </c>
    </row>
    <row r="290" spans="1:17">
      <c r="A290" s="14" t="s">
        <v>28</v>
      </c>
      <c r="B290" s="14">
        <v>2001</v>
      </c>
      <c r="C290" s="34">
        <v>391677.95517935959</v>
      </c>
      <c r="D290" s="32">
        <v>2.4114421160327852E-2</v>
      </c>
      <c r="K290" s="34">
        <v>16242478</v>
      </c>
      <c r="L290" s="32">
        <v>0.49219999999999997</v>
      </c>
      <c r="M290" s="34">
        <f t="shared" ref="M290:M298" si="76">K290*L290</f>
        <v>7994547.6715999991</v>
      </c>
      <c r="N290" s="34">
        <f t="shared" ref="N290:N291" si="77">K290-M290</f>
        <v>8247930.3284000009</v>
      </c>
      <c r="O290" s="34">
        <v>610</v>
      </c>
      <c r="P290" s="14" t="s">
        <v>177</v>
      </c>
      <c r="Q290" s="15" t="s">
        <v>193</v>
      </c>
    </row>
    <row r="291" spans="1:17">
      <c r="A291" s="14" t="s">
        <v>28</v>
      </c>
      <c r="B291" s="14">
        <v>2002</v>
      </c>
      <c r="C291" s="34">
        <v>693810.22612288629</v>
      </c>
      <c r="D291" s="32">
        <v>4.1729399247022569E-2</v>
      </c>
      <c r="K291" s="34">
        <v>16626413</v>
      </c>
      <c r="L291" s="32">
        <v>0.48340000000000005</v>
      </c>
      <c r="M291" s="34">
        <f t="shared" si="76"/>
        <v>8037208.0442000013</v>
      </c>
      <c r="N291" s="34">
        <f t="shared" si="77"/>
        <v>8589204.9557999987</v>
      </c>
      <c r="O291" s="34">
        <v>590</v>
      </c>
      <c r="P291" s="14" t="s">
        <v>177</v>
      </c>
      <c r="Q291" s="15" t="s">
        <v>193</v>
      </c>
    </row>
    <row r="292" spans="1:17">
      <c r="A292" s="14" t="s">
        <v>28</v>
      </c>
      <c r="B292" s="14">
        <v>2003</v>
      </c>
      <c r="C292" s="34">
        <v>1077489.5471983915</v>
      </c>
      <c r="D292" s="32">
        <v>6.3315722119048901E-2</v>
      </c>
      <c r="K292" s="34">
        <v>17017725</v>
      </c>
      <c r="L292" s="32">
        <v>0.47460000000000002</v>
      </c>
      <c r="M292" s="34">
        <f t="shared" si="76"/>
        <v>8076612.2850000001</v>
      </c>
      <c r="N292" s="34">
        <f>K292-M292</f>
        <v>8941112.7149999999</v>
      </c>
      <c r="O292" s="34">
        <v>670</v>
      </c>
      <c r="P292" s="14" t="s">
        <v>177</v>
      </c>
      <c r="Q292" s="15" t="s">
        <v>193</v>
      </c>
    </row>
    <row r="293" spans="1:17">
      <c r="A293" s="14" t="s">
        <v>28</v>
      </c>
      <c r="B293" s="14">
        <v>2004</v>
      </c>
      <c r="C293" s="34">
        <v>1356616.3658319581</v>
      </c>
      <c r="D293" s="32">
        <v>7.789175782006981E-2</v>
      </c>
      <c r="K293" s="34">
        <v>17416687</v>
      </c>
      <c r="L293" s="32">
        <v>0.46579999999999999</v>
      </c>
      <c r="M293" s="34">
        <f t="shared" si="76"/>
        <v>8112692.8045999995</v>
      </c>
      <c r="N293" s="34">
        <f t="shared" ref="N293:N298" si="78">K293-M293</f>
        <v>9303994.1953999996</v>
      </c>
      <c r="O293" s="34">
        <v>810</v>
      </c>
      <c r="P293" s="14" t="s">
        <v>177</v>
      </c>
      <c r="Q293" s="15" t="s">
        <v>193</v>
      </c>
    </row>
    <row r="294" spans="1:17">
      <c r="A294" s="14" t="s">
        <v>28</v>
      </c>
      <c r="B294" s="14">
        <v>2005</v>
      </c>
      <c r="C294" s="34">
        <v>2219008.1854095007</v>
      </c>
      <c r="D294" s="32">
        <v>0.12450004833038705</v>
      </c>
      <c r="K294" s="34">
        <v>17823352</v>
      </c>
      <c r="L294" s="32">
        <v>0.45700000000000002</v>
      </c>
      <c r="M294" s="34">
        <f t="shared" si="76"/>
        <v>8145271.8640000001</v>
      </c>
      <c r="N294" s="34">
        <f t="shared" si="78"/>
        <v>9678080.1359999999</v>
      </c>
      <c r="O294" s="34">
        <v>910</v>
      </c>
      <c r="P294" s="14" t="s">
        <v>177</v>
      </c>
      <c r="Q294" s="15" t="s">
        <v>193</v>
      </c>
    </row>
    <row r="295" spans="1:17">
      <c r="A295" s="14" t="s">
        <v>28</v>
      </c>
      <c r="B295" s="14">
        <v>2006</v>
      </c>
      <c r="C295" s="34">
        <v>3257480.0052720173</v>
      </c>
      <c r="D295" s="32">
        <v>0.17861069173025598</v>
      </c>
      <c r="K295" s="34">
        <v>18237878</v>
      </c>
      <c r="L295" s="32">
        <v>0.44880000000000003</v>
      </c>
      <c r="M295" s="34">
        <f t="shared" si="76"/>
        <v>8185159.6464000009</v>
      </c>
      <c r="N295" s="34">
        <f t="shared" si="78"/>
        <v>10052718.353599999</v>
      </c>
      <c r="O295" s="34">
        <v>970</v>
      </c>
      <c r="P295" s="14" t="s">
        <v>177</v>
      </c>
      <c r="Q295" s="15" t="s">
        <v>193</v>
      </c>
    </row>
    <row r="296" spans="1:17">
      <c r="A296" s="14" t="s">
        <v>28</v>
      </c>
      <c r="B296" s="14">
        <v>2007</v>
      </c>
      <c r="C296" s="34">
        <v>4721745.2803691076</v>
      </c>
      <c r="D296" s="32">
        <v>0.25304185257041623</v>
      </c>
      <c r="K296" s="34">
        <v>18659938</v>
      </c>
      <c r="L296" s="32">
        <v>0.44060000000000005</v>
      </c>
      <c r="M296" s="34">
        <f t="shared" si="76"/>
        <v>8221568.6828000005</v>
      </c>
      <c r="N296" s="34">
        <f t="shared" si="78"/>
        <v>10438369.317199999</v>
      </c>
      <c r="O296" s="34">
        <v>1020</v>
      </c>
      <c r="P296" s="14" t="s">
        <v>177</v>
      </c>
      <c r="Q296" s="15" t="s">
        <v>193</v>
      </c>
    </row>
    <row r="297" spans="1:17">
      <c r="A297" s="14" t="s">
        <v>28</v>
      </c>
      <c r="B297" s="14">
        <v>2008</v>
      </c>
      <c r="C297" s="34">
        <v>5979116.5551313525</v>
      </c>
      <c r="D297" s="32">
        <v>0.31323323346272369</v>
      </c>
      <c r="K297" s="34">
        <v>19088385</v>
      </c>
      <c r="L297" s="32">
        <v>0.43240000000000001</v>
      </c>
      <c r="M297" s="34">
        <f t="shared" si="76"/>
        <v>8253817.6740000006</v>
      </c>
      <c r="N297" s="34">
        <f t="shared" si="78"/>
        <v>10834567.325999999</v>
      </c>
      <c r="O297" s="34">
        <v>1120</v>
      </c>
      <c r="P297" s="14" t="s">
        <v>177</v>
      </c>
      <c r="Q297" s="15" t="s">
        <v>193</v>
      </c>
    </row>
    <row r="298" spans="1:17">
      <c r="A298" s="14" t="s">
        <v>28</v>
      </c>
      <c r="B298" s="14">
        <v>2009</v>
      </c>
      <c r="C298" s="34">
        <v>7512801.3703407934</v>
      </c>
      <c r="D298" s="32">
        <v>0.3848446875425095</v>
      </c>
      <c r="E298" s="42" t="s">
        <v>207</v>
      </c>
      <c r="F298" s="42" t="s">
        <v>207</v>
      </c>
      <c r="G298" s="41" t="s">
        <v>207</v>
      </c>
      <c r="H298" s="42" t="s">
        <v>207</v>
      </c>
      <c r="K298" s="34">
        <v>19521645</v>
      </c>
      <c r="L298" s="32">
        <v>0.42420000000000002</v>
      </c>
      <c r="M298" s="34">
        <f t="shared" si="76"/>
        <v>8281081.8090000004</v>
      </c>
      <c r="N298" s="34">
        <f t="shared" si="78"/>
        <v>11240563.191</v>
      </c>
      <c r="O298" s="34">
        <v>1170</v>
      </c>
      <c r="P298" s="14" t="s">
        <v>177</v>
      </c>
      <c r="Q298" s="15" t="s">
        <v>193</v>
      </c>
    </row>
    <row r="299" spans="1:17" s="35" customFormat="1">
      <c r="A299" s="35" t="s">
        <v>28</v>
      </c>
      <c r="B299" s="35">
        <v>2010</v>
      </c>
      <c r="C299" s="36">
        <v>8771952.4537422825</v>
      </c>
      <c r="D299" s="37">
        <v>0.43949859480646736</v>
      </c>
      <c r="E299" s="38"/>
      <c r="F299" s="38"/>
      <c r="G299" s="37"/>
      <c r="H299" s="38"/>
      <c r="I299" s="38"/>
      <c r="J299" s="38"/>
      <c r="K299" s="36">
        <v>19959000</v>
      </c>
      <c r="L299" s="39" t="s">
        <v>207</v>
      </c>
      <c r="M299" s="39" t="s">
        <v>207</v>
      </c>
      <c r="N299" s="39" t="s">
        <v>207</v>
      </c>
      <c r="O299" s="36">
        <v>1259.2907993423287</v>
      </c>
      <c r="P299" s="35" t="s">
        <v>177</v>
      </c>
      <c r="Q299" s="40" t="s">
        <v>193</v>
      </c>
    </row>
    <row r="300" spans="1:17">
      <c r="A300" s="14" t="s">
        <v>29</v>
      </c>
      <c r="B300" s="14">
        <v>2000</v>
      </c>
      <c r="C300" s="34">
        <v>9162541</v>
      </c>
      <c r="D300" s="32">
        <v>0.29777804138486891</v>
      </c>
      <c r="K300" s="34">
        <v>30769700</v>
      </c>
      <c r="L300" s="32">
        <v>0.20499999999999999</v>
      </c>
      <c r="M300" s="34">
        <f>K300*L300</f>
        <v>6307788.5</v>
      </c>
      <c r="N300" s="34">
        <f>K300-M300</f>
        <v>24461911.5</v>
      </c>
      <c r="O300" s="34">
        <v>22130</v>
      </c>
      <c r="P300" s="14" t="s">
        <v>178</v>
      </c>
      <c r="Q300" s="15" t="s">
        <v>205</v>
      </c>
    </row>
    <row r="301" spans="1:17">
      <c r="A301" s="14" t="s">
        <v>29</v>
      </c>
      <c r="B301" s="14">
        <v>2001</v>
      </c>
      <c r="C301" s="34">
        <v>11188334</v>
      </c>
      <c r="D301" s="32">
        <v>0.35996300097484391</v>
      </c>
      <c r="K301" s="34">
        <v>31081900</v>
      </c>
      <c r="L301" s="32">
        <v>0.20379999999999998</v>
      </c>
      <c r="M301" s="34">
        <f t="shared" ref="M301:M309" si="79">K301*L301</f>
        <v>6334491.2199999997</v>
      </c>
      <c r="N301" s="34">
        <f t="shared" ref="N301:N302" si="80">K301-M301</f>
        <v>24747408.780000001</v>
      </c>
      <c r="O301" s="34">
        <v>22420</v>
      </c>
      <c r="P301" s="14" t="s">
        <v>178</v>
      </c>
      <c r="Q301" s="15" t="s">
        <v>205</v>
      </c>
    </row>
    <row r="302" spans="1:17">
      <c r="A302" s="14" t="s">
        <v>29</v>
      </c>
      <c r="B302" s="14">
        <v>2002</v>
      </c>
      <c r="C302" s="34">
        <v>12495564</v>
      </c>
      <c r="D302" s="32">
        <v>0.3984300746125885</v>
      </c>
      <c r="K302" s="34">
        <v>31362000</v>
      </c>
      <c r="L302" s="32">
        <v>0.2026</v>
      </c>
      <c r="M302" s="34">
        <f t="shared" si="79"/>
        <v>6353941.2000000002</v>
      </c>
      <c r="N302" s="34">
        <f t="shared" si="80"/>
        <v>25008058.800000001</v>
      </c>
      <c r="O302" s="34">
        <v>22840</v>
      </c>
      <c r="P302" s="14" t="s">
        <v>178</v>
      </c>
      <c r="Q302" s="15" t="s">
        <v>205</v>
      </c>
    </row>
    <row r="303" spans="1:17">
      <c r="A303" s="14" t="s">
        <v>29</v>
      </c>
      <c r="B303" s="14">
        <v>2003</v>
      </c>
      <c r="C303" s="34">
        <v>14018477</v>
      </c>
      <c r="D303" s="32">
        <v>0.44255830912994065</v>
      </c>
      <c r="K303" s="34">
        <v>31676000</v>
      </c>
      <c r="L303" s="32">
        <v>0.2014</v>
      </c>
      <c r="M303" s="34">
        <f t="shared" si="79"/>
        <v>6379546.3999999994</v>
      </c>
      <c r="N303" s="34">
        <f>K303-M303</f>
        <v>25296453.600000001</v>
      </c>
      <c r="O303" s="34">
        <v>24650</v>
      </c>
      <c r="P303" s="14" t="s">
        <v>178</v>
      </c>
      <c r="Q303" s="15" t="s">
        <v>205</v>
      </c>
    </row>
    <row r="304" spans="1:17">
      <c r="A304" s="14" t="s">
        <v>29</v>
      </c>
      <c r="B304" s="14">
        <v>2004</v>
      </c>
      <c r="C304" s="34">
        <v>14987944</v>
      </c>
      <c r="D304" s="32">
        <v>0.46844644475699326</v>
      </c>
      <c r="K304" s="34">
        <v>31995000</v>
      </c>
      <c r="L304" s="32">
        <v>0.20019999999999999</v>
      </c>
      <c r="M304" s="34">
        <f t="shared" si="79"/>
        <v>6405399</v>
      </c>
      <c r="N304" s="34">
        <f t="shared" ref="N304:N309" si="81">K304-M304</f>
        <v>25589601</v>
      </c>
      <c r="O304" s="34">
        <v>29020</v>
      </c>
      <c r="P304" s="14" t="s">
        <v>178</v>
      </c>
      <c r="Q304" s="15" t="s">
        <v>205</v>
      </c>
    </row>
    <row r="305" spans="1:17">
      <c r="A305" s="14" t="s">
        <v>29</v>
      </c>
      <c r="B305" s="14">
        <v>2005</v>
      </c>
      <c r="C305" s="34">
        <v>17564276</v>
      </c>
      <c r="D305" s="32">
        <v>0.54358368408021784</v>
      </c>
      <c r="K305" s="34">
        <v>32312000</v>
      </c>
      <c r="L305" s="32">
        <v>0.19899999999999998</v>
      </c>
      <c r="M305" s="34">
        <f t="shared" si="79"/>
        <v>6430087.9999999991</v>
      </c>
      <c r="N305" s="34">
        <f t="shared" si="81"/>
        <v>25881912</v>
      </c>
      <c r="O305" s="34">
        <v>33430</v>
      </c>
      <c r="P305" s="14" t="s">
        <v>178</v>
      </c>
      <c r="Q305" s="15" t="s">
        <v>205</v>
      </c>
    </row>
    <row r="306" spans="1:17">
      <c r="A306" s="14" t="s">
        <v>29</v>
      </c>
      <c r="B306" s="14">
        <v>2006</v>
      </c>
      <c r="C306" s="34">
        <v>18517584</v>
      </c>
      <c r="D306" s="32">
        <v>0.56717155196177527</v>
      </c>
      <c r="K306" s="34">
        <v>32649000</v>
      </c>
      <c r="L306" s="32">
        <v>0.19800000000000001</v>
      </c>
      <c r="M306" s="34">
        <f t="shared" si="79"/>
        <v>6464502</v>
      </c>
      <c r="N306" s="34">
        <f t="shared" si="81"/>
        <v>26184498</v>
      </c>
      <c r="O306" s="34">
        <v>36850</v>
      </c>
      <c r="P306" s="14" t="s">
        <v>178</v>
      </c>
      <c r="Q306" s="15" t="s">
        <v>205</v>
      </c>
    </row>
    <row r="307" spans="1:17">
      <c r="A307" s="14" t="s">
        <v>29</v>
      </c>
      <c r="B307" s="14">
        <v>2007</v>
      </c>
      <c r="C307" s="34">
        <v>20034293</v>
      </c>
      <c r="D307" s="32">
        <v>0.60754163634158176</v>
      </c>
      <c r="K307" s="34">
        <v>32976000</v>
      </c>
      <c r="L307" s="32">
        <v>0.19699999999999998</v>
      </c>
      <c r="M307" s="34">
        <f t="shared" si="79"/>
        <v>6496271.9999999991</v>
      </c>
      <c r="N307" s="34">
        <f t="shared" si="81"/>
        <v>26479728</v>
      </c>
      <c r="O307" s="34">
        <v>40430</v>
      </c>
      <c r="P307" s="14" t="s">
        <v>178</v>
      </c>
      <c r="Q307" s="15" t="s">
        <v>205</v>
      </c>
    </row>
    <row r="308" spans="1:17">
      <c r="A308" s="14" t="s">
        <v>29</v>
      </c>
      <c r="B308" s="14">
        <v>2008</v>
      </c>
      <c r="C308" s="34">
        <v>21590463</v>
      </c>
      <c r="D308" s="32">
        <v>0.64814036636106553</v>
      </c>
      <c r="K308" s="34">
        <v>33311400</v>
      </c>
      <c r="L308" s="32">
        <v>0.19600000000000001</v>
      </c>
      <c r="M308" s="34">
        <f t="shared" si="79"/>
        <v>6529034.4000000004</v>
      </c>
      <c r="N308" s="34">
        <f t="shared" si="81"/>
        <v>26782365.600000001</v>
      </c>
      <c r="O308" s="34">
        <v>43490</v>
      </c>
      <c r="P308" s="14" t="s">
        <v>178</v>
      </c>
      <c r="Q308" s="15" t="s">
        <v>205</v>
      </c>
    </row>
    <row r="309" spans="1:17">
      <c r="A309" s="14" t="s">
        <v>29</v>
      </c>
      <c r="B309" s="14">
        <v>2009</v>
      </c>
      <c r="C309" s="34">
        <v>22989662</v>
      </c>
      <c r="D309" s="32">
        <v>0.68137907936893705</v>
      </c>
      <c r="E309" s="41" t="s">
        <v>207</v>
      </c>
      <c r="F309" s="41" t="s">
        <v>207</v>
      </c>
      <c r="G309" s="41" t="s">
        <v>207</v>
      </c>
      <c r="H309" s="33">
        <v>36.513334099999994</v>
      </c>
      <c r="I309" s="33">
        <v>218.5498</v>
      </c>
      <c r="J309" s="33">
        <v>2556.0050000000001</v>
      </c>
      <c r="K309" s="34">
        <v>33739900</v>
      </c>
      <c r="L309" s="32">
        <v>0.19500000000000001</v>
      </c>
      <c r="M309" s="34">
        <f t="shared" si="79"/>
        <v>6579280.5</v>
      </c>
      <c r="N309" s="34">
        <f t="shared" si="81"/>
        <v>27160619.5</v>
      </c>
      <c r="O309" s="34">
        <v>42170</v>
      </c>
      <c r="P309" s="14" t="s">
        <v>178</v>
      </c>
      <c r="Q309" s="15" t="s">
        <v>205</v>
      </c>
    </row>
    <row r="310" spans="1:17" s="35" customFormat="1">
      <c r="A310" s="35" t="s">
        <v>29</v>
      </c>
      <c r="B310" s="35">
        <v>2010</v>
      </c>
      <c r="C310" s="36">
        <v>25014807</v>
      </c>
      <c r="D310" s="37">
        <v>0.73198358401123664</v>
      </c>
      <c r="E310" s="38"/>
      <c r="F310" s="38"/>
      <c r="G310" s="37"/>
      <c r="H310" s="38"/>
      <c r="I310" s="38"/>
      <c r="J310" s="38"/>
      <c r="K310" s="36">
        <v>34174000</v>
      </c>
      <c r="L310" s="39" t="s">
        <v>207</v>
      </c>
      <c r="M310" s="39" t="s">
        <v>207</v>
      </c>
      <c r="N310" s="39" t="s">
        <v>207</v>
      </c>
      <c r="O310" s="36">
        <v>45442.774533233314</v>
      </c>
      <c r="P310" s="35" t="s">
        <v>178</v>
      </c>
      <c r="Q310" s="40" t="s">
        <v>205</v>
      </c>
    </row>
    <row r="311" spans="1:17">
      <c r="A311" s="14" t="s">
        <v>30</v>
      </c>
      <c r="B311" s="14">
        <v>2000</v>
      </c>
      <c r="C311" s="34">
        <v>14841.051909512522</v>
      </c>
      <c r="D311" s="32">
        <v>3.3808729755524902E-2</v>
      </c>
      <c r="K311" s="34">
        <v>438971</v>
      </c>
      <c r="L311" s="32">
        <v>0.46600000000000003</v>
      </c>
      <c r="M311" s="34">
        <f>K311*L311</f>
        <v>204560.486</v>
      </c>
      <c r="N311" s="34">
        <f>K311-M311</f>
        <v>234410.514</v>
      </c>
      <c r="O311" s="34">
        <v>1310</v>
      </c>
      <c r="P311" s="14" t="s">
        <v>177</v>
      </c>
      <c r="Q311" s="15" t="s">
        <v>193</v>
      </c>
    </row>
    <row r="312" spans="1:17">
      <c r="A312" s="14" t="s">
        <v>30</v>
      </c>
      <c r="B312" s="14">
        <v>2001</v>
      </c>
      <c r="C312" s="34">
        <v>24925.214419670097</v>
      </c>
      <c r="D312" s="32">
        <v>5.5777078043981493E-2</v>
      </c>
      <c r="K312" s="34">
        <v>446872</v>
      </c>
      <c r="L312" s="32">
        <v>0.45799999999999996</v>
      </c>
      <c r="M312" s="34">
        <f t="shared" ref="M312:M320" si="82">K312*L312</f>
        <v>204667.37599999999</v>
      </c>
      <c r="N312" s="34">
        <f t="shared" ref="N312:N313" si="83">K312-M312</f>
        <v>242204.62400000001</v>
      </c>
      <c r="O312" s="34">
        <v>1280</v>
      </c>
      <c r="P312" s="14" t="s">
        <v>177</v>
      </c>
      <c r="Q312" s="15" t="s">
        <v>193</v>
      </c>
    </row>
    <row r="313" spans="1:17">
      <c r="A313" s="14" t="s">
        <v>30</v>
      </c>
      <c r="B313" s="14">
        <v>2002</v>
      </c>
      <c r="C313" s="34">
        <v>32834.640698524374</v>
      </c>
      <c r="D313" s="32">
        <v>7.2210704715847979E-2</v>
      </c>
      <c r="K313" s="34">
        <v>454706</v>
      </c>
      <c r="L313" s="32">
        <v>0.45</v>
      </c>
      <c r="M313" s="34">
        <f t="shared" si="82"/>
        <v>204617.7</v>
      </c>
      <c r="N313" s="34">
        <f t="shared" si="83"/>
        <v>250088.3</v>
      </c>
      <c r="O313" s="34">
        <v>1260</v>
      </c>
      <c r="P313" s="14" t="s">
        <v>177</v>
      </c>
      <c r="Q313" s="15" t="s">
        <v>193</v>
      </c>
    </row>
    <row r="314" spans="1:17">
      <c r="A314" s="14" t="s">
        <v>30</v>
      </c>
      <c r="B314" s="14">
        <v>2003</v>
      </c>
      <c r="C314" s="34">
        <v>42433.067287976155</v>
      </c>
      <c r="D314" s="32">
        <v>9.1759076394723971E-2</v>
      </c>
      <c r="K314" s="34">
        <v>462440</v>
      </c>
      <c r="L314" s="32">
        <v>0.442</v>
      </c>
      <c r="M314" s="34">
        <f t="shared" si="82"/>
        <v>204398.48</v>
      </c>
      <c r="N314" s="34">
        <f>K314-M314</f>
        <v>258041.52</v>
      </c>
      <c r="O314" s="34">
        <v>1470</v>
      </c>
      <c r="P314" s="14" t="s">
        <v>177</v>
      </c>
      <c r="Q314" s="15" t="s">
        <v>193</v>
      </c>
    </row>
    <row r="315" spans="1:17">
      <c r="A315" s="14" t="s">
        <v>30</v>
      </c>
      <c r="B315" s="14">
        <v>2004</v>
      </c>
      <c r="C315" s="34">
        <v>50677.129225557706</v>
      </c>
      <c r="D315" s="32">
        <v>0.10781725604763484</v>
      </c>
      <c r="K315" s="34">
        <v>470028</v>
      </c>
      <c r="L315" s="32">
        <v>0.434</v>
      </c>
      <c r="M315" s="34">
        <f t="shared" si="82"/>
        <v>203992.152</v>
      </c>
      <c r="N315" s="34">
        <f t="shared" ref="N315:N320" si="84">K315-M315</f>
        <v>266035.848</v>
      </c>
      <c r="O315" s="34">
        <v>1720</v>
      </c>
      <c r="P315" s="14" t="s">
        <v>177</v>
      </c>
      <c r="Q315" s="15" t="s">
        <v>193</v>
      </c>
    </row>
    <row r="316" spans="1:17">
      <c r="A316" s="14" t="s">
        <v>30</v>
      </c>
      <c r="B316" s="14">
        <v>2005</v>
      </c>
      <c r="C316" s="34">
        <v>64870.269540513153</v>
      </c>
      <c r="D316" s="32">
        <v>0.13587160959226779</v>
      </c>
      <c r="K316" s="34">
        <v>477438</v>
      </c>
      <c r="L316" s="32">
        <v>0.42599999999999999</v>
      </c>
      <c r="M316" s="34">
        <f t="shared" si="82"/>
        <v>203388.58799999999</v>
      </c>
      <c r="N316" s="34">
        <f t="shared" si="84"/>
        <v>274049.41200000001</v>
      </c>
      <c r="O316" s="34">
        <v>2100</v>
      </c>
      <c r="P316" s="14" t="s">
        <v>177</v>
      </c>
      <c r="Q316" s="15" t="s">
        <v>193</v>
      </c>
    </row>
    <row r="317" spans="1:17">
      <c r="A317" s="14" t="s">
        <v>30</v>
      </c>
      <c r="B317" s="14">
        <v>2006</v>
      </c>
      <c r="C317" s="34">
        <v>109963.01787965035</v>
      </c>
      <c r="D317" s="32">
        <v>0.22688739480676176</v>
      </c>
      <c r="K317" s="34">
        <v>484659</v>
      </c>
      <c r="L317" s="32">
        <v>0.41859999999999997</v>
      </c>
      <c r="M317" s="34">
        <f t="shared" si="82"/>
        <v>202878.25739999997</v>
      </c>
      <c r="N317" s="34">
        <f t="shared" si="84"/>
        <v>281780.7426</v>
      </c>
      <c r="O317" s="34">
        <v>2310</v>
      </c>
      <c r="P317" s="14" t="s">
        <v>177</v>
      </c>
      <c r="Q317" s="15" t="s">
        <v>193</v>
      </c>
    </row>
    <row r="318" spans="1:17">
      <c r="A318" s="14" t="s">
        <v>30</v>
      </c>
      <c r="B318" s="14">
        <v>2007</v>
      </c>
      <c r="C318" s="34">
        <v>235748.05272040147</v>
      </c>
      <c r="D318" s="32">
        <v>0.47943848335607975</v>
      </c>
      <c r="K318" s="34">
        <v>491717</v>
      </c>
      <c r="L318" s="32">
        <v>0.41119999999999995</v>
      </c>
      <c r="M318" s="34">
        <f t="shared" si="82"/>
        <v>202194.03039999999</v>
      </c>
      <c r="N318" s="34">
        <f t="shared" si="84"/>
        <v>289522.96960000001</v>
      </c>
      <c r="O318" s="34">
        <v>2560</v>
      </c>
      <c r="P318" s="14" t="s">
        <v>177</v>
      </c>
      <c r="Q318" s="15" t="s">
        <v>193</v>
      </c>
    </row>
    <row r="319" spans="1:17">
      <c r="A319" s="14" t="s">
        <v>30</v>
      </c>
      <c r="B319" s="14">
        <v>2008</v>
      </c>
      <c r="C319" s="34">
        <v>389221.61724307889</v>
      </c>
      <c r="D319" s="32">
        <v>0.78051628574108611</v>
      </c>
      <c r="K319" s="34">
        <v>498672</v>
      </c>
      <c r="L319" s="32">
        <v>0.40380000000000005</v>
      </c>
      <c r="M319" s="34">
        <f t="shared" si="82"/>
        <v>201363.75360000003</v>
      </c>
      <c r="N319" s="34">
        <f t="shared" si="84"/>
        <v>297308.24639999995</v>
      </c>
      <c r="O319" s="34">
        <v>2830</v>
      </c>
      <c r="P319" s="14" t="s">
        <v>177</v>
      </c>
      <c r="Q319" s="15" t="s">
        <v>193</v>
      </c>
    </row>
    <row r="320" spans="1:17">
      <c r="A320" s="14" t="s">
        <v>30</v>
      </c>
      <c r="B320" s="14">
        <v>2009</v>
      </c>
      <c r="C320" s="34">
        <v>469439.24323585979</v>
      </c>
      <c r="D320" s="32">
        <v>0.92846849767577877</v>
      </c>
      <c r="E320" s="33">
        <v>113.78270000000001</v>
      </c>
      <c r="F320" s="33">
        <v>18.42971</v>
      </c>
      <c r="G320" s="32">
        <v>0.86813194787101267</v>
      </c>
      <c r="H320" s="33">
        <v>28.940519999999999</v>
      </c>
      <c r="I320" s="33">
        <v>38.799379999999999</v>
      </c>
      <c r="J320" s="33">
        <v>443.9667</v>
      </c>
      <c r="K320" s="34">
        <v>505606</v>
      </c>
      <c r="L320" s="32">
        <v>0.39640000000000003</v>
      </c>
      <c r="M320" s="34">
        <f t="shared" si="82"/>
        <v>200422.21840000001</v>
      </c>
      <c r="N320" s="34">
        <f t="shared" si="84"/>
        <v>305183.78159999999</v>
      </c>
      <c r="O320" s="34">
        <v>3010</v>
      </c>
      <c r="P320" s="14" t="s">
        <v>177</v>
      </c>
      <c r="Q320" s="15" t="s">
        <v>193</v>
      </c>
    </row>
    <row r="321" spans="1:17" s="35" customFormat="1">
      <c r="A321" s="35" t="s">
        <v>30</v>
      </c>
      <c r="B321" s="35">
        <v>2010</v>
      </c>
      <c r="C321" s="36">
        <v>530790.69620422414</v>
      </c>
      <c r="D321" s="37">
        <v>1.0367005785238752</v>
      </c>
      <c r="E321" s="38"/>
      <c r="F321" s="38"/>
      <c r="G321" s="37"/>
      <c r="H321" s="38"/>
      <c r="I321" s="38"/>
      <c r="J321" s="38"/>
      <c r="K321" s="36">
        <v>512000</v>
      </c>
      <c r="L321" s="39" t="s">
        <v>207</v>
      </c>
      <c r="M321" s="39" t="s">
        <v>207</v>
      </c>
      <c r="N321" s="39" t="s">
        <v>207</v>
      </c>
      <c r="O321" s="36">
        <v>3010</v>
      </c>
      <c r="P321" s="35" t="s">
        <v>177</v>
      </c>
      <c r="Q321" s="40" t="s">
        <v>193</v>
      </c>
    </row>
    <row r="322" spans="1:17">
      <c r="A322" s="14" t="s">
        <v>31</v>
      </c>
      <c r="B322" s="14">
        <v>2000</v>
      </c>
      <c r="C322" s="34">
        <v>10500.443254846581</v>
      </c>
      <c r="D322" s="32">
        <v>2.8033124824223925E-3</v>
      </c>
      <c r="K322" s="34">
        <v>3745727</v>
      </c>
      <c r="L322" s="32">
        <v>0.624</v>
      </c>
      <c r="M322" s="34">
        <f>K322*L322</f>
        <v>2337333.648</v>
      </c>
      <c r="N322" s="34">
        <f>K322-M322</f>
        <v>1408393.352</v>
      </c>
      <c r="O322" s="34">
        <v>270</v>
      </c>
      <c r="P322" s="14" t="s">
        <v>177</v>
      </c>
      <c r="Q322" s="15" t="s">
        <v>193</v>
      </c>
    </row>
    <row r="323" spans="1:17">
      <c r="A323" s="14" t="s">
        <v>31</v>
      </c>
      <c r="B323" s="14">
        <v>2001</v>
      </c>
      <c r="C323" s="34">
        <v>14100.168467390004</v>
      </c>
      <c r="D323" s="32">
        <v>3.691585215139613E-3</v>
      </c>
      <c r="K323" s="34">
        <v>3819543</v>
      </c>
      <c r="L323" s="32">
        <v>0.623</v>
      </c>
      <c r="M323" s="34">
        <f t="shared" ref="M323:M331" si="85">K323*L323</f>
        <v>2379575.2889999999</v>
      </c>
      <c r="N323" s="34">
        <f t="shared" ref="N323:N324" si="86">K323-M323</f>
        <v>1439967.7110000001</v>
      </c>
      <c r="O323" s="34">
        <v>260</v>
      </c>
      <c r="P323" s="14" t="s">
        <v>177</v>
      </c>
      <c r="Q323" s="15" t="s">
        <v>193</v>
      </c>
    </row>
    <row r="324" spans="1:17">
      <c r="A324" s="14" t="s">
        <v>31</v>
      </c>
      <c r="B324" s="14">
        <v>2002</v>
      </c>
      <c r="C324" s="34">
        <v>17993.398246018398</v>
      </c>
      <c r="D324" s="32">
        <v>4.6256390533854228E-3</v>
      </c>
      <c r="K324" s="34">
        <v>3889927</v>
      </c>
      <c r="L324" s="32">
        <v>0.622</v>
      </c>
      <c r="M324" s="34">
        <f t="shared" si="85"/>
        <v>2419534.594</v>
      </c>
      <c r="N324" s="34">
        <f t="shared" si="86"/>
        <v>1470392.406</v>
      </c>
      <c r="O324" s="34">
        <v>250</v>
      </c>
      <c r="P324" s="14" t="s">
        <v>177</v>
      </c>
      <c r="Q324" s="15" t="s">
        <v>193</v>
      </c>
    </row>
    <row r="325" spans="1:17">
      <c r="A325" s="14" t="s">
        <v>31</v>
      </c>
      <c r="B325" s="14">
        <v>2003</v>
      </c>
      <c r="C325" s="34">
        <v>20895.583344761912</v>
      </c>
      <c r="D325" s="32">
        <v>5.2783405998932265E-3</v>
      </c>
      <c r="K325" s="34">
        <v>3958741</v>
      </c>
      <c r="L325" s="32">
        <v>0.621</v>
      </c>
      <c r="M325" s="34">
        <f t="shared" si="85"/>
        <v>2458378.1609999998</v>
      </c>
      <c r="N325" s="34">
        <f>K325-M325</f>
        <v>1500362.8390000002</v>
      </c>
      <c r="O325" s="34">
        <v>250</v>
      </c>
      <c r="P325" s="14" t="s">
        <v>177</v>
      </c>
      <c r="Q325" s="15" t="s">
        <v>193</v>
      </c>
    </row>
    <row r="326" spans="1:17">
      <c r="A326" s="14" t="s">
        <v>31</v>
      </c>
      <c r="B326" s="14">
        <v>2004</v>
      </c>
      <c r="C326" s="34">
        <v>28065.160531570389</v>
      </c>
      <c r="D326" s="32">
        <v>6.9664400296504262E-3</v>
      </c>
      <c r="K326" s="34">
        <v>4028623</v>
      </c>
      <c r="L326" s="32">
        <v>0.62</v>
      </c>
      <c r="M326" s="34">
        <f t="shared" si="85"/>
        <v>2497746.2599999998</v>
      </c>
      <c r="N326" s="34">
        <f t="shared" ref="N326:N331" si="87">K326-M326</f>
        <v>1530876.7400000002</v>
      </c>
      <c r="O326" s="34">
        <v>290</v>
      </c>
      <c r="P326" s="14" t="s">
        <v>177</v>
      </c>
      <c r="Q326" s="15" t="s">
        <v>193</v>
      </c>
    </row>
    <row r="327" spans="1:17">
      <c r="A327" s="14" t="s">
        <v>31</v>
      </c>
      <c r="B327" s="14">
        <v>2005</v>
      </c>
      <c r="C327" s="34">
        <v>43999.545829252231</v>
      </c>
      <c r="D327" s="32">
        <v>1.0727713634687403E-2</v>
      </c>
      <c r="K327" s="34">
        <v>4101484</v>
      </c>
      <c r="L327" s="32">
        <v>0.61899999999999999</v>
      </c>
      <c r="M327" s="34">
        <f t="shared" si="85"/>
        <v>2538818.5959999999</v>
      </c>
      <c r="N327" s="34">
        <f t="shared" si="87"/>
        <v>1562665.4040000001</v>
      </c>
      <c r="O327" s="34">
        <v>330</v>
      </c>
      <c r="P327" s="14" t="s">
        <v>177</v>
      </c>
      <c r="Q327" s="15" t="s">
        <v>193</v>
      </c>
    </row>
    <row r="328" spans="1:17">
      <c r="A328" s="14" t="s">
        <v>31</v>
      </c>
      <c r="B328" s="14">
        <v>2006</v>
      </c>
      <c r="C328" s="34">
        <v>62272.258853173371</v>
      </c>
      <c r="D328" s="32">
        <v>1.4905065061749148E-2</v>
      </c>
      <c r="K328" s="34">
        <v>4177926</v>
      </c>
      <c r="L328" s="32">
        <v>0.61740000000000006</v>
      </c>
      <c r="M328" s="34">
        <f t="shared" si="85"/>
        <v>2579451.5124000004</v>
      </c>
      <c r="N328" s="34">
        <f t="shared" si="87"/>
        <v>1598474.4875999996</v>
      </c>
      <c r="O328" s="34">
        <v>350</v>
      </c>
      <c r="P328" s="14" t="s">
        <v>177</v>
      </c>
      <c r="Q328" s="15" t="s">
        <v>193</v>
      </c>
    </row>
    <row r="329" spans="1:17">
      <c r="A329" s="14" t="s">
        <v>31</v>
      </c>
      <c r="B329" s="14">
        <v>2007</v>
      </c>
      <c r="C329" s="34">
        <v>112336.07205293444</v>
      </c>
      <c r="D329" s="32">
        <v>2.6386055549106918E-2</v>
      </c>
      <c r="K329" s="34">
        <v>4257403</v>
      </c>
      <c r="L329" s="32">
        <v>0.61580000000000001</v>
      </c>
      <c r="M329" s="34">
        <f t="shared" si="85"/>
        <v>2621708.7674000002</v>
      </c>
      <c r="N329" s="34">
        <f t="shared" si="87"/>
        <v>1635694.2325999998</v>
      </c>
      <c r="O329" s="34">
        <v>380</v>
      </c>
      <c r="P329" s="14" t="s">
        <v>177</v>
      </c>
      <c r="Q329" s="15" t="s">
        <v>193</v>
      </c>
    </row>
    <row r="330" spans="1:17">
      <c r="A330" s="14" t="s">
        <v>31</v>
      </c>
      <c r="B330" s="14">
        <v>2008</v>
      </c>
      <c r="C330" s="34">
        <v>325268.03351540444</v>
      </c>
      <c r="D330" s="32">
        <v>7.495928076159579E-2</v>
      </c>
      <c r="K330" s="34">
        <v>4339263</v>
      </c>
      <c r="L330" s="32">
        <v>0.61419999999999997</v>
      </c>
      <c r="M330" s="34">
        <f t="shared" si="85"/>
        <v>2665175.3345999997</v>
      </c>
      <c r="N330" s="34">
        <f t="shared" si="87"/>
        <v>1674087.6654000003</v>
      </c>
      <c r="O330" s="34">
        <v>410</v>
      </c>
      <c r="P330" s="14" t="s">
        <v>177</v>
      </c>
      <c r="Q330" s="15" t="s">
        <v>193</v>
      </c>
    </row>
    <row r="331" spans="1:17">
      <c r="A331" s="14" t="s">
        <v>31</v>
      </c>
      <c r="B331" s="14">
        <v>2009</v>
      </c>
      <c r="C331" s="34">
        <v>531694.35051180271</v>
      </c>
      <c r="D331" s="32">
        <v>0.12022763910879161</v>
      </c>
      <c r="E331" s="42" t="s">
        <v>207</v>
      </c>
      <c r="F331" s="42" t="s">
        <v>207</v>
      </c>
      <c r="G331" s="41" t="s">
        <v>207</v>
      </c>
      <c r="H331" s="42" t="s">
        <v>207</v>
      </c>
      <c r="I331" s="41" t="s">
        <v>207</v>
      </c>
      <c r="J331" s="41" t="s">
        <v>207</v>
      </c>
      <c r="K331" s="34">
        <v>4422397</v>
      </c>
      <c r="L331" s="32">
        <v>0.61260000000000003</v>
      </c>
      <c r="M331" s="34">
        <f t="shared" si="85"/>
        <v>2709160.4022000004</v>
      </c>
      <c r="N331" s="34">
        <f t="shared" si="87"/>
        <v>1713236.5977999996</v>
      </c>
      <c r="O331" s="34">
        <v>450</v>
      </c>
      <c r="P331" s="14" t="s">
        <v>177</v>
      </c>
      <c r="Q331" s="15" t="s">
        <v>193</v>
      </c>
    </row>
    <row r="332" spans="1:17" s="35" customFormat="1">
      <c r="A332" s="35" t="s">
        <v>31</v>
      </c>
      <c r="B332" s="35">
        <v>2010</v>
      </c>
      <c r="C332" s="36">
        <v>392519.4143586249</v>
      </c>
      <c r="D332" s="37">
        <v>8.7110389338354396E-2</v>
      </c>
      <c r="E332" s="38"/>
      <c r="F332" s="38"/>
      <c r="G332" s="37"/>
      <c r="H332" s="38"/>
      <c r="I332" s="38"/>
      <c r="J332" s="38"/>
      <c r="K332" s="36">
        <v>4506000</v>
      </c>
      <c r="L332" s="39" t="s">
        <v>207</v>
      </c>
      <c r="M332" s="39" t="s">
        <v>207</v>
      </c>
      <c r="N332" s="39" t="s">
        <v>207</v>
      </c>
      <c r="O332" s="36">
        <v>450</v>
      </c>
      <c r="P332" s="35" t="s">
        <v>177</v>
      </c>
      <c r="Q332" s="40" t="s">
        <v>193</v>
      </c>
    </row>
    <row r="333" spans="1:17">
      <c r="A333" s="14" t="s">
        <v>32</v>
      </c>
      <c r="B333" s="14">
        <v>2000</v>
      </c>
      <c r="C333" s="34">
        <v>21426</v>
      </c>
      <c r="D333" s="32">
        <v>2.5501993883139786E-3</v>
      </c>
      <c r="K333" s="34">
        <v>8401696</v>
      </c>
      <c r="L333" s="32">
        <v>0.7659999999999999</v>
      </c>
      <c r="M333" s="34">
        <f>K333*L333</f>
        <v>6435699.135999999</v>
      </c>
      <c r="N333" s="34">
        <f>K333-M333</f>
        <v>1965996.864000001</v>
      </c>
      <c r="O333" s="34">
        <v>180</v>
      </c>
      <c r="P333" s="14" t="s">
        <v>177</v>
      </c>
      <c r="Q333" s="15" t="s">
        <v>193</v>
      </c>
    </row>
    <row r="334" spans="1:17">
      <c r="A334" s="14" t="s">
        <v>32</v>
      </c>
      <c r="B334" s="14">
        <v>2001</v>
      </c>
      <c r="C334" s="34">
        <v>35589</v>
      </c>
      <c r="D334" s="32">
        <v>4.0868747689656584E-3</v>
      </c>
      <c r="K334" s="34">
        <v>8708121</v>
      </c>
      <c r="L334" s="32">
        <v>0.76219999999999999</v>
      </c>
      <c r="M334" s="34">
        <f t="shared" ref="M334:M342" si="88">K334*L334</f>
        <v>6637329.8262</v>
      </c>
      <c r="N334" s="34">
        <f t="shared" ref="N334:N335" si="89">K334-M334</f>
        <v>2070791.1738</v>
      </c>
      <c r="O334" s="34">
        <v>190</v>
      </c>
      <c r="P334" s="14" t="s">
        <v>177</v>
      </c>
      <c r="Q334" s="15" t="s">
        <v>193</v>
      </c>
    </row>
    <row r="335" spans="1:17">
      <c r="A335" s="14" t="s">
        <v>32</v>
      </c>
      <c r="B335" s="14">
        <v>2002</v>
      </c>
      <c r="C335" s="34">
        <v>58911</v>
      </c>
      <c r="D335" s="32">
        <v>6.5222200104203178E-3</v>
      </c>
      <c r="K335" s="34">
        <v>9032354</v>
      </c>
      <c r="L335" s="32">
        <v>0.75840000000000007</v>
      </c>
      <c r="M335" s="34">
        <f t="shared" si="88"/>
        <v>6850137.2736000009</v>
      </c>
      <c r="N335" s="34">
        <f t="shared" si="89"/>
        <v>2182216.7263999991</v>
      </c>
      <c r="O335" s="34">
        <v>190</v>
      </c>
      <c r="P335" s="14" t="s">
        <v>177</v>
      </c>
      <c r="Q335" s="15" t="s">
        <v>193</v>
      </c>
    </row>
    <row r="336" spans="1:17">
      <c r="A336" s="14" t="s">
        <v>32</v>
      </c>
      <c r="B336" s="14">
        <v>2003</v>
      </c>
      <c r="C336" s="34">
        <v>87598</v>
      </c>
      <c r="D336" s="32">
        <v>9.3527962776729246E-3</v>
      </c>
      <c r="K336" s="34">
        <v>9365969</v>
      </c>
      <c r="L336" s="32">
        <v>0.75459999999999994</v>
      </c>
      <c r="M336" s="34">
        <f t="shared" si="88"/>
        <v>7067560.2073999997</v>
      </c>
      <c r="N336" s="34">
        <f>K336-M336</f>
        <v>2298408.7926000003</v>
      </c>
      <c r="O336" s="34">
        <v>210</v>
      </c>
      <c r="P336" s="14" t="s">
        <v>177</v>
      </c>
      <c r="Q336" s="15" t="s">
        <v>193</v>
      </c>
    </row>
    <row r="337" spans="1:17">
      <c r="A337" s="14" t="s">
        <v>32</v>
      </c>
      <c r="B337" s="14">
        <v>2004</v>
      </c>
      <c r="C337" s="34">
        <v>106808</v>
      </c>
      <c r="D337" s="32">
        <v>1.1014044226324956E-2</v>
      </c>
      <c r="K337" s="34">
        <v>9697437</v>
      </c>
      <c r="L337" s="32">
        <v>0.75080000000000002</v>
      </c>
      <c r="M337" s="34">
        <f t="shared" si="88"/>
        <v>7280835.6995999999</v>
      </c>
      <c r="N337" s="34">
        <f t="shared" ref="N337:N342" si="90">K337-M337</f>
        <v>2416601.3004000001</v>
      </c>
      <c r="O337" s="34">
        <v>340</v>
      </c>
      <c r="P337" s="14" t="s">
        <v>177</v>
      </c>
      <c r="Q337" s="15" t="s">
        <v>193</v>
      </c>
    </row>
    <row r="338" spans="1:17">
      <c r="A338" s="14" t="s">
        <v>32</v>
      </c>
      <c r="B338" s="14">
        <v>2005</v>
      </c>
      <c r="C338" s="34">
        <v>313159</v>
      </c>
      <c r="D338" s="32">
        <v>3.1257785525151641E-2</v>
      </c>
      <c r="K338" s="34">
        <v>10018592</v>
      </c>
      <c r="L338" s="32">
        <v>0.747</v>
      </c>
      <c r="M338" s="34">
        <f t="shared" si="88"/>
        <v>7483888.2240000004</v>
      </c>
      <c r="N338" s="34">
        <f t="shared" si="90"/>
        <v>2534703.7759999996</v>
      </c>
      <c r="O338" s="34">
        <v>440</v>
      </c>
      <c r="P338" s="14" t="s">
        <v>177</v>
      </c>
      <c r="Q338" s="15" t="s">
        <v>193</v>
      </c>
    </row>
    <row r="339" spans="1:17">
      <c r="A339" s="14" t="s">
        <v>32</v>
      </c>
      <c r="B339" s="14">
        <v>2006</v>
      </c>
      <c r="C339" s="34">
        <v>534700</v>
      </c>
      <c r="D339" s="32">
        <v>5.1780861688931534E-2</v>
      </c>
      <c r="K339" s="34">
        <v>10326209</v>
      </c>
      <c r="L339" s="32">
        <v>0.74239999999999995</v>
      </c>
      <c r="M339" s="34">
        <f t="shared" si="88"/>
        <v>7666177.5615999997</v>
      </c>
      <c r="N339" s="34">
        <f t="shared" si="90"/>
        <v>2660031.4384000003</v>
      </c>
      <c r="O339" s="34">
        <v>470</v>
      </c>
      <c r="P339" s="14" t="s">
        <v>177</v>
      </c>
      <c r="Q339" s="15" t="s">
        <v>193</v>
      </c>
    </row>
    <row r="340" spans="1:17">
      <c r="A340" s="14" t="s">
        <v>32</v>
      </c>
      <c r="B340" s="14">
        <v>2007</v>
      </c>
      <c r="C340" s="34">
        <v>918356</v>
      </c>
      <c r="D340" s="32">
        <v>8.645041354911577E-2</v>
      </c>
      <c r="K340" s="34">
        <v>10622922</v>
      </c>
      <c r="L340" s="32">
        <v>0.73780000000000001</v>
      </c>
      <c r="M340" s="34">
        <f t="shared" si="88"/>
        <v>7837591.8515999997</v>
      </c>
      <c r="N340" s="34">
        <f t="shared" si="90"/>
        <v>2785330.1484000003</v>
      </c>
      <c r="O340" s="34">
        <v>490</v>
      </c>
      <c r="P340" s="14" t="s">
        <v>177</v>
      </c>
      <c r="Q340" s="15" t="s">
        <v>193</v>
      </c>
    </row>
    <row r="341" spans="1:17">
      <c r="A341" s="14" t="s">
        <v>32</v>
      </c>
      <c r="B341" s="14">
        <v>2008</v>
      </c>
      <c r="C341" s="34">
        <v>1576159</v>
      </c>
      <c r="D341" s="32">
        <v>0.1444206608099734</v>
      </c>
      <c r="K341" s="34">
        <v>10913667</v>
      </c>
      <c r="L341" s="32">
        <v>0.73319999999999996</v>
      </c>
      <c r="M341" s="34">
        <f t="shared" si="88"/>
        <v>8001900.6443999996</v>
      </c>
      <c r="N341" s="34">
        <f t="shared" si="90"/>
        <v>2911766.3556000004</v>
      </c>
      <c r="O341" s="34">
        <v>540</v>
      </c>
      <c r="P341" s="14" t="s">
        <v>177</v>
      </c>
      <c r="Q341" s="15" t="s">
        <v>193</v>
      </c>
    </row>
    <row r="342" spans="1:17">
      <c r="A342" s="14" t="s">
        <v>32</v>
      </c>
      <c r="B342" s="14">
        <v>2009</v>
      </c>
      <c r="C342" s="34">
        <v>2226159</v>
      </c>
      <c r="D342" s="32">
        <v>0.19865507803213805</v>
      </c>
      <c r="E342" s="42" t="s">
        <v>207</v>
      </c>
      <c r="F342" s="42" t="s">
        <v>207</v>
      </c>
      <c r="G342" s="41" t="s">
        <v>207</v>
      </c>
      <c r="H342" s="42" t="s">
        <v>207</v>
      </c>
      <c r="I342" s="41" t="s">
        <v>207</v>
      </c>
      <c r="J342" s="41" t="s">
        <v>207</v>
      </c>
      <c r="K342" s="34">
        <v>11206152</v>
      </c>
      <c r="L342" s="32">
        <v>0.72860000000000003</v>
      </c>
      <c r="M342" s="34">
        <f t="shared" si="88"/>
        <v>8164802.3472000007</v>
      </c>
      <c r="N342" s="34">
        <f t="shared" si="90"/>
        <v>3041349.6527999993</v>
      </c>
      <c r="O342" s="34">
        <v>610</v>
      </c>
      <c r="P342" s="14" t="s">
        <v>177</v>
      </c>
      <c r="Q342" s="15" t="s">
        <v>193</v>
      </c>
    </row>
    <row r="343" spans="1:17" s="35" customFormat="1">
      <c r="A343" s="35" t="s">
        <v>32</v>
      </c>
      <c r="B343" s="35">
        <v>2010</v>
      </c>
      <c r="C343" s="36">
        <v>2966636</v>
      </c>
      <c r="D343" s="37">
        <v>0.25783382583000175</v>
      </c>
      <c r="E343" s="38"/>
      <c r="F343" s="38"/>
      <c r="G343" s="37"/>
      <c r="H343" s="38"/>
      <c r="I343" s="38"/>
      <c r="J343" s="38"/>
      <c r="K343" s="36">
        <v>11506000</v>
      </c>
      <c r="L343" s="39" t="s">
        <v>207</v>
      </c>
      <c r="M343" s="39" t="s">
        <v>207</v>
      </c>
      <c r="N343" s="39" t="s">
        <v>207</v>
      </c>
      <c r="O343" s="36">
        <v>610</v>
      </c>
      <c r="P343" s="35" t="s">
        <v>177</v>
      </c>
      <c r="Q343" s="40" t="s">
        <v>193</v>
      </c>
    </row>
    <row r="344" spans="1:17">
      <c r="A344" s="14" t="s">
        <v>33</v>
      </c>
      <c r="B344" s="14">
        <v>2000</v>
      </c>
      <c r="C344" s="34">
        <v>2703977.5416896329</v>
      </c>
      <c r="D344" s="32">
        <v>0.17536996246180178</v>
      </c>
      <c r="K344" s="34">
        <v>15418704</v>
      </c>
      <c r="L344" s="32">
        <v>0.14099999999999999</v>
      </c>
      <c r="M344" s="34">
        <f>K344*L344</f>
        <v>2174037.264</v>
      </c>
      <c r="N344" s="34">
        <f>K344-M344</f>
        <v>13244666.736</v>
      </c>
      <c r="O344" s="34">
        <v>4840</v>
      </c>
      <c r="P344" s="14" t="s">
        <v>177</v>
      </c>
      <c r="Q344" s="15" t="s">
        <v>194</v>
      </c>
    </row>
    <row r="345" spans="1:17">
      <c r="A345" s="14" t="s">
        <v>33</v>
      </c>
      <c r="B345" s="14">
        <v>2001</v>
      </c>
      <c r="C345" s="34">
        <v>3876425.9820280052</v>
      </c>
      <c r="D345" s="32">
        <v>0.24845918916780607</v>
      </c>
      <c r="K345" s="34">
        <v>15601862</v>
      </c>
      <c r="L345" s="32">
        <v>0.1376</v>
      </c>
      <c r="M345" s="34">
        <f t="shared" ref="M345:M353" si="91">K345*L345</f>
        <v>2146816.2111999998</v>
      </c>
      <c r="N345" s="34">
        <f t="shared" ref="N345:N346" si="92">K345-M345</f>
        <v>13455045.788800001</v>
      </c>
      <c r="O345" s="34">
        <v>4600</v>
      </c>
      <c r="P345" s="14" t="s">
        <v>177</v>
      </c>
      <c r="Q345" s="15" t="s">
        <v>194</v>
      </c>
    </row>
    <row r="346" spans="1:17">
      <c r="A346" s="14" t="s">
        <v>33</v>
      </c>
      <c r="B346" s="14">
        <v>2002</v>
      </c>
      <c r="C346" s="34">
        <v>4746499.483283747</v>
      </c>
      <c r="D346" s="32">
        <v>0.30078921187094693</v>
      </c>
      <c r="K346" s="34">
        <v>15780152</v>
      </c>
      <c r="L346" s="32">
        <v>0.13419999999999999</v>
      </c>
      <c r="M346" s="34">
        <f t="shared" si="91"/>
        <v>2117696.3983999998</v>
      </c>
      <c r="N346" s="34">
        <f t="shared" si="92"/>
        <v>13662455.601600001</v>
      </c>
      <c r="O346" s="34">
        <v>4320</v>
      </c>
      <c r="P346" s="14" t="s">
        <v>177</v>
      </c>
      <c r="Q346" s="15" t="s">
        <v>194</v>
      </c>
    </row>
    <row r="347" spans="1:17">
      <c r="A347" s="14" t="s">
        <v>33</v>
      </c>
      <c r="B347" s="14">
        <v>2003</v>
      </c>
      <c r="C347" s="34">
        <v>5818716.1920768721</v>
      </c>
      <c r="D347" s="32">
        <v>0.36470232546377379</v>
      </c>
      <c r="K347" s="34">
        <v>15954700</v>
      </c>
      <c r="L347" s="32">
        <v>0.1308</v>
      </c>
      <c r="M347" s="34">
        <f t="shared" si="91"/>
        <v>2086874.76</v>
      </c>
      <c r="N347" s="34">
        <f>K347-M347</f>
        <v>13867825.24</v>
      </c>
      <c r="O347" s="34">
        <v>4330</v>
      </c>
      <c r="P347" s="14" t="s">
        <v>177</v>
      </c>
      <c r="Q347" s="15" t="s">
        <v>194</v>
      </c>
    </row>
    <row r="348" spans="1:17">
      <c r="A348" s="14" t="s">
        <v>33</v>
      </c>
      <c r="B348" s="14">
        <v>2004</v>
      </c>
      <c r="C348" s="34">
        <v>6877977.3095820379</v>
      </c>
      <c r="D348" s="32">
        <v>0.42649317032505779</v>
      </c>
      <c r="K348" s="34">
        <v>16126817</v>
      </c>
      <c r="L348" s="32">
        <v>0.12740000000000001</v>
      </c>
      <c r="M348" s="34">
        <f t="shared" si="91"/>
        <v>2054556.4858000001</v>
      </c>
      <c r="N348" s="34">
        <f t="shared" ref="N348:N353" si="93">K348-M348</f>
        <v>14072260.5142</v>
      </c>
      <c r="O348" s="34">
        <v>4950</v>
      </c>
      <c r="P348" s="14" t="s">
        <v>177</v>
      </c>
      <c r="Q348" s="15" t="s">
        <v>194</v>
      </c>
    </row>
    <row r="349" spans="1:17">
      <c r="A349" s="14" t="s">
        <v>33</v>
      </c>
      <c r="B349" s="14">
        <v>2005</v>
      </c>
      <c r="C349" s="34">
        <v>8739789.458700221</v>
      </c>
      <c r="D349" s="32">
        <v>0.53626588204088943</v>
      </c>
      <c r="K349" s="34">
        <v>16297493</v>
      </c>
      <c r="L349" s="32">
        <v>0.124</v>
      </c>
      <c r="M349" s="34">
        <f t="shared" si="91"/>
        <v>2020889.132</v>
      </c>
      <c r="N349" s="34">
        <f t="shared" si="93"/>
        <v>14276603.868000001</v>
      </c>
      <c r="O349" s="34">
        <v>5920</v>
      </c>
      <c r="P349" s="14" t="s">
        <v>177</v>
      </c>
      <c r="Q349" s="15" t="s">
        <v>194</v>
      </c>
    </row>
    <row r="350" spans="1:17">
      <c r="A350" s="14" t="s">
        <v>33</v>
      </c>
      <c r="B350" s="14">
        <v>2006</v>
      </c>
      <c r="C350" s="34">
        <v>10130855.165341098</v>
      </c>
      <c r="D350" s="32">
        <v>0.61521210123539083</v>
      </c>
      <c r="K350" s="34">
        <v>16467256</v>
      </c>
      <c r="L350" s="32">
        <v>0.12119999999999999</v>
      </c>
      <c r="M350" s="34">
        <f t="shared" si="91"/>
        <v>1995831.4271999998</v>
      </c>
      <c r="N350" s="34">
        <f t="shared" si="93"/>
        <v>14471424.572799999</v>
      </c>
      <c r="O350" s="34">
        <v>6870</v>
      </c>
      <c r="P350" s="14" t="s">
        <v>177</v>
      </c>
      <c r="Q350" s="15" t="s">
        <v>194</v>
      </c>
    </row>
    <row r="351" spans="1:17">
      <c r="A351" s="14" t="s">
        <v>33</v>
      </c>
      <c r="B351" s="14">
        <v>2007</v>
      </c>
      <c r="C351" s="34">
        <v>11324391.920889186</v>
      </c>
      <c r="D351" s="32">
        <v>0.68071050883448503</v>
      </c>
      <c r="K351" s="34">
        <v>16636135</v>
      </c>
      <c r="L351" s="32">
        <v>0.11840000000000001</v>
      </c>
      <c r="M351" s="34">
        <f t="shared" si="91"/>
        <v>1969718.3840000001</v>
      </c>
      <c r="N351" s="34">
        <f t="shared" si="93"/>
        <v>14666416.616</v>
      </c>
      <c r="O351" s="34">
        <v>8140</v>
      </c>
      <c r="P351" s="14" t="s">
        <v>177</v>
      </c>
      <c r="Q351" s="15" t="s">
        <v>194</v>
      </c>
    </row>
    <row r="352" spans="1:17">
      <c r="A352" s="14" t="s">
        <v>33</v>
      </c>
      <c r="B352" s="14">
        <v>2008</v>
      </c>
      <c r="C352" s="34">
        <v>12333403.397960098</v>
      </c>
      <c r="D352" s="32">
        <v>0.73395849964104265</v>
      </c>
      <c r="K352" s="34">
        <v>16803952</v>
      </c>
      <c r="L352" s="32">
        <v>0.11560000000000001</v>
      </c>
      <c r="M352" s="34">
        <f t="shared" si="91"/>
        <v>1942536.8512000002</v>
      </c>
      <c r="N352" s="34">
        <f t="shared" si="93"/>
        <v>14861415.148800001</v>
      </c>
      <c r="O352" s="34">
        <v>9470</v>
      </c>
      <c r="P352" s="14" t="s">
        <v>177</v>
      </c>
      <c r="Q352" s="15" t="s">
        <v>194</v>
      </c>
    </row>
    <row r="353" spans="1:17">
      <c r="A353" s="14" t="s">
        <v>33</v>
      </c>
      <c r="B353" s="14">
        <v>2009</v>
      </c>
      <c r="C353" s="34">
        <v>13666524.125225598</v>
      </c>
      <c r="D353" s="32">
        <v>0.80532178638492669</v>
      </c>
      <c r="E353" s="33">
        <v>209.63558899999998</v>
      </c>
      <c r="F353" s="33">
        <v>87.997443000000004</v>
      </c>
      <c r="G353" s="32">
        <v>0.92251224424526246</v>
      </c>
      <c r="H353" s="33">
        <v>19.048131999999999</v>
      </c>
      <c r="I353" s="33">
        <v>58.744680000000002</v>
      </c>
      <c r="J353" s="33">
        <v>486.06909999999999</v>
      </c>
      <c r="K353" s="34">
        <v>16970265</v>
      </c>
      <c r="L353" s="32">
        <v>0.1128</v>
      </c>
      <c r="M353" s="34">
        <f t="shared" si="91"/>
        <v>1914245.892</v>
      </c>
      <c r="N353" s="34">
        <f t="shared" si="93"/>
        <v>15056019.107999999</v>
      </c>
      <c r="O353" s="34">
        <v>9420</v>
      </c>
      <c r="P353" s="14" t="s">
        <v>177</v>
      </c>
      <c r="Q353" s="15" t="s">
        <v>194</v>
      </c>
    </row>
    <row r="354" spans="1:17" s="35" customFormat="1">
      <c r="A354" s="35" t="s">
        <v>33</v>
      </c>
      <c r="B354" s="35">
        <v>2010</v>
      </c>
      <c r="C354" s="36">
        <v>15499845.761190601</v>
      </c>
      <c r="D354" s="37">
        <v>0.90457226502425447</v>
      </c>
      <c r="E354" s="38"/>
      <c r="F354" s="38"/>
      <c r="G354" s="37"/>
      <c r="H354" s="38"/>
      <c r="I354" s="38"/>
      <c r="J354" s="38"/>
      <c r="K354" s="36">
        <v>17135000</v>
      </c>
      <c r="L354" s="39" t="s">
        <v>207</v>
      </c>
      <c r="M354" s="39" t="s">
        <v>207</v>
      </c>
      <c r="N354" s="39" t="s">
        <v>207</v>
      </c>
      <c r="O354" s="36">
        <v>9420</v>
      </c>
      <c r="P354" s="35" t="s">
        <v>177</v>
      </c>
      <c r="Q354" s="40" t="s">
        <v>194</v>
      </c>
    </row>
    <row r="355" spans="1:17">
      <c r="A355" s="14" t="s">
        <v>34</v>
      </c>
      <c r="B355" s="14">
        <v>2000</v>
      </c>
      <c r="C355" s="34">
        <v>80474251.81579493</v>
      </c>
      <c r="D355" s="32">
        <v>6.37346616157312E-2</v>
      </c>
      <c r="K355" s="34">
        <v>1262645000</v>
      </c>
      <c r="L355" s="32">
        <v>0.64200000000000002</v>
      </c>
      <c r="M355" s="34">
        <f>K355*L355</f>
        <v>810618090</v>
      </c>
      <c r="N355" s="34">
        <f>K355-M355</f>
        <v>452026910</v>
      </c>
      <c r="O355" s="34">
        <v>930</v>
      </c>
      <c r="P355" s="14" t="s">
        <v>177</v>
      </c>
      <c r="Q355" s="15" t="s">
        <v>203</v>
      </c>
    </row>
    <row r="356" spans="1:17">
      <c r="A356" s="14" t="s">
        <v>34</v>
      </c>
      <c r="B356" s="14">
        <v>2001</v>
      </c>
      <c r="C356" s="34">
        <v>137094499.05938902</v>
      </c>
      <c r="D356" s="32">
        <v>0.10779140547972561</v>
      </c>
      <c r="K356" s="34">
        <v>1271850000</v>
      </c>
      <c r="L356" s="32">
        <v>0.63280000000000003</v>
      </c>
      <c r="M356" s="34">
        <f t="shared" ref="M356:M364" si="94">K356*L356</f>
        <v>804826680</v>
      </c>
      <c r="N356" s="34">
        <f t="shared" ref="N356:N357" si="95">K356-M356</f>
        <v>467023320</v>
      </c>
      <c r="O356" s="34">
        <v>1000</v>
      </c>
      <c r="P356" s="14" t="s">
        <v>177</v>
      </c>
      <c r="Q356" s="15" t="s">
        <v>203</v>
      </c>
    </row>
    <row r="357" spans="1:17">
      <c r="A357" s="14" t="s">
        <v>34</v>
      </c>
      <c r="B357" s="14">
        <v>2002</v>
      </c>
      <c r="C357" s="34">
        <v>190922591.01498875</v>
      </c>
      <c r="D357" s="32">
        <v>0.14911167683145013</v>
      </c>
      <c r="K357" s="34">
        <v>1280400000</v>
      </c>
      <c r="L357" s="32">
        <v>0.62360000000000004</v>
      </c>
      <c r="M357" s="34">
        <f t="shared" si="94"/>
        <v>798457440</v>
      </c>
      <c r="N357" s="34">
        <f t="shared" si="95"/>
        <v>481942560</v>
      </c>
      <c r="O357" s="34">
        <v>1100</v>
      </c>
      <c r="P357" s="14" t="s">
        <v>177</v>
      </c>
      <c r="Q357" s="15" t="s">
        <v>203</v>
      </c>
    </row>
    <row r="358" spans="1:17">
      <c r="A358" s="14" t="s">
        <v>34</v>
      </c>
      <c r="B358" s="14">
        <v>2003</v>
      </c>
      <c r="C358" s="34">
        <v>233249083.08739454</v>
      </c>
      <c r="D358" s="32">
        <v>0.18103778569341394</v>
      </c>
      <c r="K358" s="34">
        <v>1288400000</v>
      </c>
      <c r="L358" s="32">
        <v>0.61439999999999995</v>
      </c>
      <c r="M358" s="34">
        <f t="shared" si="94"/>
        <v>791592959.99999988</v>
      </c>
      <c r="N358" s="34">
        <f>K358-M358</f>
        <v>496807040.00000012</v>
      </c>
      <c r="O358" s="34">
        <v>1270</v>
      </c>
      <c r="P358" s="14" t="s">
        <v>177</v>
      </c>
      <c r="Q358" s="15" t="s">
        <v>203</v>
      </c>
    </row>
    <row r="359" spans="1:17">
      <c r="A359" s="14" t="s">
        <v>34</v>
      </c>
      <c r="B359" s="14">
        <v>2004</v>
      </c>
      <c r="C359" s="34">
        <v>285053981.56760615</v>
      </c>
      <c r="D359" s="32">
        <v>0.21993633205455407</v>
      </c>
      <c r="K359" s="34">
        <v>1296075000</v>
      </c>
      <c r="L359" s="32">
        <v>0.60520000000000007</v>
      </c>
      <c r="M359" s="34">
        <f t="shared" si="94"/>
        <v>784384590.00000012</v>
      </c>
      <c r="N359" s="34">
        <f t="shared" ref="N359:N364" si="96">K359-M359</f>
        <v>511690409.99999988</v>
      </c>
      <c r="O359" s="34">
        <v>1500</v>
      </c>
      <c r="P359" s="14" t="s">
        <v>177</v>
      </c>
      <c r="Q359" s="15" t="s">
        <v>203</v>
      </c>
    </row>
    <row r="360" spans="1:17">
      <c r="A360" s="14" t="s">
        <v>34</v>
      </c>
      <c r="B360" s="14">
        <v>2005</v>
      </c>
      <c r="C360" s="34">
        <v>353676321.61144316</v>
      </c>
      <c r="D360" s="32">
        <v>0.27128242384211576</v>
      </c>
      <c r="K360" s="34">
        <v>1303720000</v>
      </c>
      <c r="L360" s="32">
        <v>0.59599999999999997</v>
      </c>
      <c r="M360" s="34">
        <f t="shared" si="94"/>
        <v>777017120</v>
      </c>
      <c r="N360" s="34">
        <f t="shared" si="96"/>
        <v>526702880</v>
      </c>
      <c r="O360" s="34">
        <v>1760</v>
      </c>
      <c r="P360" s="14" t="s">
        <v>177</v>
      </c>
      <c r="Q360" s="15" t="s">
        <v>203</v>
      </c>
    </row>
    <row r="361" spans="1:17">
      <c r="A361" s="14" t="s">
        <v>34</v>
      </c>
      <c r="B361" s="14">
        <v>2006</v>
      </c>
      <c r="C361" s="34">
        <v>418993734.49823868</v>
      </c>
      <c r="D361" s="32">
        <v>0.31959370146774169</v>
      </c>
      <c r="K361" s="34">
        <v>1311020000</v>
      </c>
      <c r="L361" s="32">
        <v>0.58700000000000008</v>
      </c>
      <c r="M361" s="34">
        <f t="shared" si="94"/>
        <v>769568740.00000012</v>
      </c>
      <c r="N361" s="34">
        <f t="shared" si="96"/>
        <v>541451259.99999988</v>
      </c>
      <c r="O361" s="34">
        <v>2050</v>
      </c>
      <c r="P361" s="14" t="s">
        <v>177</v>
      </c>
      <c r="Q361" s="15" t="s">
        <v>203</v>
      </c>
    </row>
    <row r="362" spans="1:17">
      <c r="A362" s="14" t="s">
        <v>34</v>
      </c>
      <c r="B362" s="14">
        <v>2007</v>
      </c>
      <c r="C362" s="34">
        <v>500244504.40479255</v>
      </c>
      <c r="D362" s="32">
        <v>0.37958130216581304</v>
      </c>
      <c r="K362" s="34">
        <v>1317885000</v>
      </c>
      <c r="L362" s="32">
        <v>0.57799999999999996</v>
      </c>
      <c r="M362" s="34">
        <f t="shared" si="94"/>
        <v>761737530</v>
      </c>
      <c r="N362" s="34">
        <f t="shared" si="96"/>
        <v>556147470</v>
      </c>
      <c r="O362" s="34">
        <v>2490</v>
      </c>
      <c r="P362" s="14" t="s">
        <v>177</v>
      </c>
      <c r="Q362" s="15" t="s">
        <v>203</v>
      </c>
    </row>
    <row r="363" spans="1:17">
      <c r="A363" s="14" t="s">
        <v>34</v>
      </c>
      <c r="B363" s="14">
        <v>2008</v>
      </c>
      <c r="C363" s="34">
        <v>584218368.05062938</v>
      </c>
      <c r="D363" s="32">
        <v>0.44103435841832733</v>
      </c>
      <c r="K363" s="34">
        <v>1324655000</v>
      </c>
      <c r="L363" s="32">
        <v>0.56899999999999995</v>
      </c>
      <c r="M363" s="34">
        <f t="shared" si="94"/>
        <v>753728694.99999988</v>
      </c>
      <c r="N363" s="34">
        <f t="shared" si="96"/>
        <v>570926305.00000012</v>
      </c>
      <c r="O363" s="34">
        <v>3060</v>
      </c>
      <c r="P363" s="14" t="s">
        <v>177</v>
      </c>
      <c r="Q363" s="15" t="s">
        <v>203</v>
      </c>
    </row>
    <row r="364" spans="1:17">
      <c r="A364" s="14" t="s">
        <v>34</v>
      </c>
      <c r="B364" s="14">
        <v>2009</v>
      </c>
      <c r="C364" s="34">
        <v>685694460.96768093</v>
      </c>
      <c r="D364" s="32">
        <v>0.51499441287585124</v>
      </c>
      <c r="E364" s="42" t="s">
        <v>207</v>
      </c>
      <c r="F364" s="42" t="s">
        <v>207</v>
      </c>
      <c r="G364" s="41" t="s">
        <v>207</v>
      </c>
      <c r="H364" s="42" t="s">
        <v>207</v>
      </c>
      <c r="I364" s="41" t="s">
        <v>207</v>
      </c>
      <c r="J364" s="41" t="s">
        <v>207</v>
      </c>
      <c r="K364" s="34">
        <v>1331460000</v>
      </c>
      <c r="L364" s="32">
        <v>0.56000000000000005</v>
      </c>
      <c r="M364" s="34">
        <f t="shared" si="94"/>
        <v>745617600.00000012</v>
      </c>
      <c r="N364" s="34">
        <f t="shared" si="96"/>
        <v>585842399.99999988</v>
      </c>
      <c r="O364" s="34">
        <v>3590</v>
      </c>
      <c r="P364" s="14" t="s">
        <v>177</v>
      </c>
      <c r="Q364" s="15" t="s">
        <v>203</v>
      </c>
    </row>
    <row r="365" spans="1:17" s="35" customFormat="1">
      <c r="A365" s="35" t="s">
        <v>34</v>
      </c>
      <c r="B365" s="35">
        <v>2010</v>
      </c>
      <c r="C365" s="36">
        <v>797395204.1548785</v>
      </c>
      <c r="D365" s="37">
        <v>0.59582694773584288</v>
      </c>
      <c r="E365" s="38"/>
      <c r="F365" s="38"/>
      <c r="G365" s="37"/>
      <c r="H365" s="38"/>
      <c r="I365" s="38"/>
      <c r="J365" s="38"/>
      <c r="K365" s="36">
        <v>1338300000</v>
      </c>
      <c r="L365" s="39" t="s">
        <v>207</v>
      </c>
      <c r="M365" s="39" t="s">
        <v>207</v>
      </c>
      <c r="N365" s="39" t="s">
        <v>207</v>
      </c>
      <c r="O365" s="36">
        <v>3590</v>
      </c>
      <c r="P365" s="35" t="s">
        <v>177</v>
      </c>
      <c r="Q365" s="40" t="s">
        <v>203</v>
      </c>
    </row>
    <row r="366" spans="1:17">
      <c r="A366" s="14" t="s">
        <v>35</v>
      </c>
      <c r="B366" s="14">
        <v>2000</v>
      </c>
      <c r="C366" s="34">
        <v>1726786.295863084</v>
      </c>
      <c r="D366" s="32">
        <v>4.3416147144974299E-2</v>
      </c>
      <c r="K366" s="34">
        <v>39772905</v>
      </c>
      <c r="L366" s="32">
        <v>0.27899999999999997</v>
      </c>
      <c r="M366" s="34">
        <f>K366*L366</f>
        <v>11096640.494999999</v>
      </c>
      <c r="N366" s="34">
        <f>K366-M366</f>
        <v>28676264.505000003</v>
      </c>
      <c r="O366" s="34">
        <v>2280</v>
      </c>
      <c r="P366" s="14" t="s">
        <v>177</v>
      </c>
      <c r="Q366" s="15" t="s">
        <v>194</v>
      </c>
    </row>
    <row r="367" spans="1:17">
      <c r="A367" s="14" t="s">
        <v>35</v>
      </c>
      <c r="B367" s="14">
        <v>2001</v>
      </c>
      <c r="C367" s="34">
        <v>2485083.1762997601</v>
      </c>
      <c r="D367" s="32">
        <v>6.1463815689412588E-2</v>
      </c>
      <c r="K367" s="34">
        <v>40431645</v>
      </c>
      <c r="L367" s="32">
        <v>0.27600000000000002</v>
      </c>
      <c r="M367" s="34">
        <f t="shared" ref="M367:M375" si="97">K367*L367</f>
        <v>11159134.020000001</v>
      </c>
      <c r="N367" s="34">
        <f t="shared" ref="N367:N368" si="98">K367-M367</f>
        <v>29272510.979999997</v>
      </c>
      <c r="O367" s="34">
        <v>2230</v>
      </c>
      <c r="P367" s="14" t="s">
        <v>177</v>
      </c>
      <c r="Q367" s="15" t="s">
        <v>194</v>
      </c>
    </row>
    <row r="368" spans="1:17">
      <c r="A368" s="14" t="s">
        <v>35</v>
      </c>
      <c r="B368" s="14">
        <v>2002</v>
      </c>
      <c r="C368" s="34">
        <v>3442748.2807805538</v>
      </c>
      <c r="D368" s="32">
        <v>8.3790803745217857E-2</v>
      </c>
      <c r="K368" s="34">
        <v>41087424</v>
      </c>
      <c r="L368" s="32">
        <v>0.27300000000000002</v>
      </c>
      <c r="M368" s="34">
        <f t="shared" si="97"/>
        <v>11216866.752</v>
      </c>
      <c r="N368" s="34">
        <f t="shared" si="98"/>
        <v>29870557.248</v>
      </c>
      <c r="O368" s="34">
        <v>2230</v>
      </c>
      <c r="P368" s="14" t="s">
        <v>177</v>
      </c>
      <c r="Q368" s="15" t="s">
        <v>194</v>
      </c>
    </row>
    <row r="369" spans="1:17">
      <c r="A369" s="14" t="s">
        <v>35</v>
      </c>
      <c r="B369" s="14">
        <v>2003</v>
      </c>
      <c r="C369" s="34">
        <v>4967787.5464270888</v>
      </c>
      <c r="D369" s="32">
        <v>0.11901375509575396</v>
      </c>
      <c r="K369" s="34">
        <v>41741289</v>
      </c>
      <c r="L369" s="32">
        <v>0.27</v>
      </c>
      <c r="M369" s="34">
        <f t="shared" si="97"/>
        <v>11270148.030000001</v>
      </c>
      <c r="N369" s="34">
        <f>K369-M369</f>
        <v>30471140.969999999</v>
      </c>
      <c r="O369" s="34">
        <v>2260</v>
      </c>
      <c r="P369" s="14" t="s">
        <v>177</v>
      </c>
      <c r="Q369" s="15" t="s">
        <v>194</v>
      </c>
    </row>
    <row r="370" spans="1:17">
      <c r="A370" s="14" t="s">
        <v>35</v>
      </c>
      <c r="B370" s="14">
        <v>2004</v>
      </c>
      <c r="C370" s="34">
        <v>7222185.1274841269</v>
      </c>
      <c r="D370" s="32">
        <v>0.17035502963950871</v>
      </c>
      <c r="K370" s="34">
        <v>42394904</v>
      </c>
      <c r="L370" s="32">
        <v>0.26700000000000002</v>
      </c>
      <c r="M370" s="34">
        <f t="shared" si="97"/>
        <v>11319439.368000001</v>
      </c>
      <c r="N370" s="34">
        <f t="shared" ref="N370:N375" si="99">K370-M370</f>
        <v>31075464.631999999</v>
      </c>
      <c r="O370" s="34">
        <v>2490</v>
      </c>
      <c r="P370" s="14" t="s">
        <v>177</v>
      </c>
      <c r="Q370" s="15" t="s">
        <v>194</v>
      </c>
    </row>
    <row r="371" spans="1:17">
      <c r="A371" s="14" t="s">
        <v>35</v>
      </c>
      <c r="B371" s="14">
        <v>2005</v>
      </c>
      <c r="C371" s="34">
        <v>18082888.836092155</v>
      </c>
      <c r="D371" s="32">
        <v>0.42005124215516798</v>
      </c>
      <c r="K371" s="34">
        <v>43049245</v>
      </c>
      <c r="L371" s="32">
        <v>0.26400000000000001</v>
      </c>
      <c r="M371" s="34">
        <f t="shared" si="97"/>
        <v>11365000.68</v>
      </c>
      <c r="N371" s="34">
        <f t="shared" si="99"/>
        <v>31684244.32</v>
      </c>
      <c r="O371" s="34">
        <v>2870</v>
      </c>
      <c r="P371" s="14" t="s">
        <v>177</v>
      </c>
      <c r="Q371" s="15" t="s">
        <v>194</v>
      </c>
    </row>
    <row r="372" spans="1:17">
      <c r="A372" s="14" t="s">
        <v>35</v>
      </c>
      <c r="B372" s="14">
        <v>2006</v>
      </c>
      <c r="C372" s="34">
        <v>24834795.86906353</v>
      </c>
      <c r="D372" s="32">
        <v>0.56824363222264029</v>
      </c>
      <c r="K372" s="34">
        <v>43704486</v>
      </c>
      <c r="L372" s="32">
        <v>0.26100000000000001</v>
      </c>
      <c r="M372" s="34">
        <f t="shared" si="97"/>
        <v>11406870.846000001</v>
      </c>
      <c r="N372" s="34">
        <f t="shared" si="99"/>
        <v>32297615.153999999</v>
      </c>
      <c r="O372" s="34">
        <v>3400</v>
      </c>
      <c r="P372" s="14" t="s">
        <v>177</v>
      </c>
      <c r="Q372" s="15" t="s">
        <v>194</v>
      </c>
    </row>
    <row r="373" spans="1:17">
      <c r="A373" s="14" t="s">
        <v>35</v>
      </c>
      <c r="B373" s="14">
        <v>2007</v>
      </c>
      <c r="C373" s="34">
        <v>27631198.906321123</v>
      </c>
      <c r="D373" s="32">
        <v>0.62289325094849868</v>
      </c>
      <c r="K373" s="34">
        <v>44359445</v>
      </c>
      <c r="L373" s="32">
        <v>0.25800000000000001</v>
      </c>
      <c r="M373" s="34">
        <f t="shared" si="97"/>
        <v>11444736.810000001</v>
      </c>
      <c r="N373" s="34">
        <f t="shared" si="99"/>
        <v>32914708.189999998</v>
      </c>
      <c r="O373" s="34">
        <v>4070</v>
      </c>
      <c r="P373" s="14" t="s">
        <v>177</v>
      </c>
      <c r="Q373" s="15" t="s">
        <v>194</v>
      </c>
    </row>
    <row r="374" spans="1:17">
      <c r="A374" s="14" t="s">
        <v>35</v>
      </c>
      <c r="B374" s="14">
        <v>2008</v>
      </c>
      <c r="C374" s="34">
        <v>33566548.942660518</v>
      </c>
      <c r="D374" s="32">
        <v>0.74572285953225814</v>
      </c>
      <c r="K374" s="34">
        <v>45012096</v>
      </c>
      <c r="L374" s="32">
        <v>0.255</v>
      </c>
      <c r="M374" s="34">
        <f t="shared" si="97"/>
        <v>11478084.48</v>
      </c>
      <c r="N374" s="34">
        <f t="shared" si="99"/>
        <v>33534011.52</v>
      </c>
      <c r="O374" s="34">
        <v>4610</v>
      </c>
      <c r="P374" s="14" t="s">
        <v>177</v>
      </c>
      <c r="Q374" s="15" t="s">
        <v>194</v>
      </c>
    </row>
    <row r="375" spans="1:17">
      <c r="A375" s="14" t="s">
        <v>35</v>
      </c>
      <c r="B375" s="14">
        <v>2009</v>
      </c>
      <c r="C375" s="34">
        <v>33276251.224105753</v>
      </c>
      <c r="D375" s="32">
        <v>0.72878807055265626</v>
      </c>
      <c r="E375" s="33">
        <v>129.47796799999998</v>
      </c>
      <c r="F375" s="33">
        <v>49.926603499999999</v>
      </c>
      <c r="G375" s="32">
        <v>0.64533153904570362</v>
      </c>
      <c r="H375" s="33">
        <v>15.0895168</v>
      </c>
      <c r="I375" s="33">
        <v>29.560659999999999</v>
      </c>
      <c r="J375" s="33">
        <v>441.06389999999999</v>
      </c>
      <c r="K375" s="34">
        <v>45659709</v>
      </c>
      <c r="L375" s="32">
        <v>0.252</v>
      </c>
      <c r="M375" s="34">
        <f t="shared" si="97"/>
        <v>11506246.668</v>
      </c>
      <c r="N375" s="34">
        <f t="shared" si="99"/>
        <v>34153462.332000002</v>
      </c>
      <c r="O375" s="34">
        <v>4930</v>
      </c>
      <c r="P375" s="14" t="s">
        <v>177</v>
      </c>
      <c r="Q375" s="15" t="s">
        <v>194</v>
      </c>
    </row>
    <row r="376" spans="1:17" s="35" customFormat="1">
      <c r="A376" s="35" t="s">
        <v>35</v>
      </c>
      <c r="B376" s="35">
        <v>2010</v>
      </c>
      <c r="C376" s="36">
        <v>35766603.761475883</v>
      </c>
      <c r="D376" s="37">
        <v>0.77249684150055908</v>
      </c>
      <c r="E376" s="38"/>
      <c r="F376" s="38"/>
      <c r="G376" s="37"/>
      <c r="H376" s="38"/>
      <c r="I376" s="38"/>
      <c r="J376" s="38"/>
      <c r="K376" s="36">
        <v>46300000</v>
      </c>
      <c r="L376" s="39" t="s">
        <v>207</v>
      </c>
      <c r="M376" s="39" t="s">
        <v>207</v>
      </c>
      <c r="N376" s="39" t="s">
        <v>207</v>
      </c>
      <c r="O376" s="36">
        <v>4930</v>
      </c>
      <c r="P376" s="35" t="s">
        <v>177</v>
      </c>
      <c r="Q376" s="40" t="s">
        <v>194</v>
      </c>
    </row>
    <row r="377" spans="1:17">
      <c r="A377" s="14" t="s">
        <v>36</v>
      </c>
      <c r="B377" s="14">
        <v>2000</v>
      </c>
      <c r="C377" s="31">
        <v>0</v>
      </c>
      <c r="D377" s="32">
        <v>0</v>
      </c>
      <c r="K377" s="34">
        <v>540327.36380000005</v>
      </c>
      <c r="L377" s="32">
        <v>0.71900000000000008</v>
      </c>
      <c r="M377" s="34">
        <f>K377*L377</f>
        <v>388495.37457220006</v>
      </c>
      <c r="N377" s="34">
        <f>K377-M377</f>
        <v>151831.98922779999</v>
      </c>
      <c r="O377" s="34">
        <v>400</v>
      </c>
      <c r="P377" s="14" t="s">
        <v>177</v>
      </c>
      <c r="Q377" s="15" t="s">
        <v>193</v>
      </c>
    </row>
    <row r="378" spans="1:17">
      <c r="A378" s="14" t="s">
        <v>36</v>
      </c>
      <c r="B378" s="14">
        <v>2001</v>
      </c>
      <c r="C378" s="31">
        <v>0</v>
      </c>
      <c r="D378" s="32">
        <v>0</v>
      </c>
      <c r="K378" s="34">
        <v>551857.13150000002</v>
      </c>
      <c r="L378" s="32">
        <v>0.71939999999999993</v>
      </c>
      <c r="M378" s="34">
        <f t="shared" ref="M378:M386" si="100">K378*L378</f>
        <v>397006.02040109999</v>
      </c>
      <c r="N378" s="34">
        <f t="shared" ref="N378:N379" si="101">K378-M378</f>
        <v>154851.11109890003</v>
      </c>
      <c r="O378" s="34">
        <v>400</v>
      </c>
      <c r="P378" s="14" t="s">
        <v>177</v>
      </c>
      <c r="Q378" s="15" t="s">
        <v>193</v>
      </c>
    </row>
    <row r="379" spans="1:17">
      <c r="A379" s="14" t="s">
        <v>36</v>
      </c>
      <c r="B379" s="14">
        <v>2002</v>
      </c>
      <c r="C379" s="31">
        <v>0</v>
      </c>
      <c r="D379" s="32">
        <v>0</v>
      </c>
      <c r="K379" s="34">
        <v>563632.92689999996</v>
      </c>
      <c r="L379" s="32">
        <v>0.7198</v>
      </c>
      <c r="M379" s="34">
        <f t="shared" si="100"/>
        <v>405702.98078261997</v>
      </c>
      <c r="N379" s="34">
        <f t="shared" si="101"/>
        <v>157929.94611737999</v>
      </c>
      <c r="O379" s="34">
        <v>400</v>
      </c>
      <c r="P379" s="14" t="s">
        <v>177</v>
      </c>
      <c r="Q379" s="15" t="s">
        <v>193</v>
      </c>
    </row>
    <row r="380" spans="1:17">
      <c r="A380" s="14" t="s">
        <v>36</v>
      </c>
      <c r="B380" s="14">
        <v>2003</v>
      </c>
      <c r="C380" s="34">
        <v>1338.1256031161006</v>
      </c>
      <c r="D380" s="32">
        <v>2.3245068323595537E-3</v>
      </c>
      <c r="K380" s="34">
        <v>575660</v>
      </c>
      <c r="L380" s="32">
        <v>0.72019999999999995</v>
      </c>
      <c r="M380" s="34">
        <f t="shared" si="100"/>
        <v>414590.33199999999</v>
      </c>
      <c r="N380" s="34">
        <f>K380-M380</f>
        <v>161069.66800000001</v>
      </c>
      <c r="O380" s="34">
        <v>470</v>
      </c>
      <c r="P380" s="14" t="s">
        <v>177</v>
      </c>
      <c r="Q380" s="15" t="s">
        <v>193</v>
      </c>
    </row>
    <row r="381" spans="1:17">
      <c r="A381" s="14" t="s">
        <v>36</v>
      </c>
      <c r="B381" s="14">
        <v>2004</v>
      </c>
      <c r="C381" s="34">
        <v>4852.9355206343917</v>
      </c>
      <c r="D381" s="32">
        <v>8.254081839184536E-3</v>
      </c>
      <c r="K381" s="34">
        <v>587943.71259999997</v>
      </c>
      <c r="L381" s="32">
        <v>0.72060000000000002</v>
      </c>
      <c r="M381" s="34">
        <f t="shared" si="100"/>
        <v>423672.23929955997</v>
      </c>
      <c r="N381" s="34">
        <f t="shared" ref="N381:N386" si="102">K381-M381</f>
        <v>164271.47330044</v>
      </c>
      <c r="O381" s="34">
        <v>550</v>
      </c>
      <c r="P381" s="14" t="s">
        <v>177</v>
      </c>
      <c r="Q381" s="15" t="s">
        <v>193</v>
      </c>
    </row>
    <row r="382" spans="1:17">
      <c r="A382" s="14" t="s">
        <v>36</v>
      </c>
      <c r="B382" s="14">
        <v>2005</v>
      </c>
      <c r="C382" s="34">
        <v>12489.172295750272</v>
      </c>
      <c r="D382" s="32">
        <v>2.0798317777445306E-2</v>
      </c>
      <c r="K382" s="34">
        <v>600489.54099999997</v>
      </c>
      <c r="L382" s="32">
        <v>0.72099999999999997</v>
      </c>
      <c r="M382" s="34">
        <f t="shared" si="100"/>
        <v>432952.95906099997</v>
      </c>
      <c r="N382" s="34">
        <f t="shared" si="102"/>
        <v>167536.581939</v>
      </c>
      <c r="O382" s="34">
        <v>650</v>
      </c>
      <c r="P382" s="14" t="s">
        <v>177</v>
      </c>
      <c r="Q382" s="15" t="s">
        <v>193</v>
      </c>
    </row>
    <row r="383" spans="1:17">
      <c r="A383" s="14" t="s">
        <v>36</v>
      </c>
      <c r="B383" s="14">
        <v>2006</v>
      </c>
      <c r="C383" s="34">
        <v>21410.009649857609</v>
      </c>
      <c r="D383" s="32">
        <v>3.4892113900301815E-2</v>
      </c>
      <c r="K383" s="34">
        <v>613605.97730000003</v>
      </c>
      <c r="L383" s="32">
        <v>0.72040000000000004</v>
      </c>
      <c r="M383" s="34">
        <f t="shared" si="100"/>
        <v>442041.74604692002</v>
      </c>
      <c r="N383" s="34">
        <f t="shared" si="102"/>
        <v>171564.23125308001</v>
      </c>
      <c r="O383" s="34">
        <v>670</v>
      </c>
      <c r="P383" s="14" t="s">
        <v>177</v>
      </c>
      <c r="Q383" s="15" t="s">
        <v>193</v>
      </c>
    </row>
    <row r="384" spans="1:17">
      <c r="A384" s="14" t="s">
        <v>36</v>
      </c>
      <c r="B384" s="14">
        <v>2007</v>
      </c>
      <c r="C384" s="34">
        <v>31636.857592606262</v>
      </c>
      <c r="D384" s="32">
        <v>5.0344288818936572E-2</v>
      </c>
      <c r="K384" s="34">
        <v>628410.06070000003</v>
      </c>
      <c r="L384" s="32">
        <v>0.7198</v>
      </c>
      <c r="M384" s="34">
        <f t="shared" si="100"/>
        <v>452329.56169186003</v>
      </c>
      <c r="N384" s="34">
        <f t="shared" si="102"/>
        <v>176080.49900814</v>
      </c>
      <c r="O384" s="34">
        <v>690</v>
      </c>
      <c r="P384" s="14" t="s">
        <v>177</v>
      </c>
      <c r="Q384" s="15" t="s">
        <v>193</v>
      </c>
    </row>
    <row r="385" spans="1:17">
      <c r="A385" s="14" t="s">
        <v>36</v>
      </c>
      <c r="B385" s="14">
        <v>2008</v>
      </c>
      <c r="C385" s="34">
        <v>42710.114583512615</v>
      </c>
      <c r="D385" s="32">
        <v>6.6364229936994507E-2</v>
      </c>
      <c r="K385" s="34">
        <v>643571.31279999996</v>
      </c>
      <c r="L385" s="32">
        <v>0.71920000000000006</v>
      </c>
      <c r="M385" s="34">
        <f t="shared" si="100"/>
        <v>462856.48816576001</v>
      </c>
      <c r="N385" s="34">
        <f t="shared" si="102"/>
        <v>180714.82463423995</v>
      </c>
      <c r="O385" s="34">
        <v>750</v>
      </c>
      <c r="P385" s="14" t="s">
        <v>177</v>
      </c>
      <c r="Q385" s="15" t="s">
        <v>193</v>
      </c>
    </row>
    <row r="386" spans="1:17">
      <c r="A386" s="14" t="s">
        <v>36</v>
      </c>
      <c r="B386" s="14">
        <v>2009</v>
      </c>
      <c r="C386" s="34">
        <v>54668.318639946418</v>
      </c>
      <c r="D386" s="32">
        <v>8.2944098654315748E-2</v>
      </c>
      <c r="E386" s="42" t="s">
        <v>207</v>
      </c>
      <c r="F386" s="42" t="s">
        <v>207</v>
      </c>
      <c r="G386" s="41" t="s">
        <v>207</v>
      </c>
      <c r="H386" s="42" t="s">
        <v>207</v>
      </c>
      <c r="I386" s="41" t="s">
        <v>207</v>
      </c>
      <c r="J386" s="41" t="s">
        <v>207</v>
      </c>
      <c r="K386" s="34">
        <v>659098.35089999996</v>
      </c>
      <c r="L386" s="32">
        <v>0.71860000000000002</v>
      </c>
      <c r="M386" s="34">
        <f t="shared" si="100"/>
        <v>473628.07495673996</v>
      </c>
      <c r="N386" s="34">
        <f t="shared" si="102"/>
        <v>185470.27594326</v>
      </c>
      <c r="O386" s="34">
        <v>870</v>
      </c>
      <c r="P386" s="14" t="s">
        <v>177</v>
      </c>
      <c r="Q386" s="15" t="s">
        <v>193</v>
      </c>
    </row>
    <row r="387" spans="1:17" s="35" customFormat="1">
      <c r="A387" s="35" t="s">
        <v>36</v>
      </c>
      <c r="B387" s="35">
        <v>2010</v>
      </c>
      <c r="C387" s="36">
        <v>66914.844159664979</v>
      </c>
      <c r="D387" s="37">
        <v>9.9133102458762931E-2</v>
      </c>
      <c r="E387" s="38"/>
      <c r="F387" s="38"/>
      <c r="G387" s="37"/>
      <c r="H387" s="38"/>
      <c r="I387" s="38"/>
      <c r="J387" s="38"/>
      <c r="K387" s="36">
        <v>675000</v>
      </c>
      <c r="L387" s="39" t="s">
        <v>207</v>
      </c>
      <c r="M387" s="39" t="s">
        <v>207</v>
      </c>
      <c r="N387" s="39" t="s">
        <v>207</v>
      </c>
      <c r="O387" s="36">
        <v>870</v>
      </c>
      <c r="P387" s="35" t="s">
        <v>177</v>
      </c>
      <c r="Q387" s="40" t="s">
        <v>193</v>
      </c>
    </row>
    <row r="388" spans="1:17">
      <c r="A388" s="15" t="s">
        <v>174</v>
      </c>
      <c r="B388" s="14">
        <v>2000</v>
      </c>
      <c r="C388" s="34">
        <v>116828</v>
      </c>
      <c r="D388" s="32">
        <v>2.2984404569589539E-3</v>
      </c>
      <c r="K388" s="34">
        <v>50829248</v>
      </c>
      <c r="L388" s="32">
        <v>0.70200000000000007</v>
      </c>
      <c r="M388" s="34">
        <f>K388*L388</f>
        <v>35682132.096000001</v>
      </c>
      <c r="N388" s="34">
        <f>K388-M388</f>
        <v>15147115.903999999</v>
      </c>
      <c r="O388" s="34">
        <v>80</v>
      </c>
      <c r="P388" s="14" t="s">
        <v>177</v>
      </c>
      <c r="Q388" s="15" t="s">
        <v>193</v>
      </c>
    </row>
    <row r="389" spans="1:17">
      <c r="A389" s="15" t="s">
        <v>174</v>
      </c>
      <c r="B389" s="14">
        <v>2001</v>
      </c>
      <c r="C389" s="34">
        <v>158044</v>
      </c>
      <c r="D389" s="32">
        <v>3.0227974632172023E-3</v>
      </c>
      <c r="K389" s="34">
        <v>52284019</v>
      </c>
      <c r="L389" s="32">
        <v>0.69739999999999991</v>
      </c>
      <c r="M389" s="34">
        <f t="shared" ref="M389:M397" si="103">K389*L389</f>
        <v>36462874.850599997</v>
      </c>
      <c r="N389" s="34">
        <f t="shared" ref="N389:N390" si="104">K389-M389</f>
        <v>15821144.149400003</v>
      </c>
      <c r="O389" s="34">
        <v>80</v>
      </c>
      <c r="P389" s="14" t="s">
        <v>177</v>
      </c>
      <c r="Q389" s="15" t="s">
        <v>193</v>
      </c>
    </row>
    <row r="390" spans="1:17">
      <c r="A390" s="15" t="s">
        <v>174</v>
      </c>
      <c r="B390" s="14">
        <v>2002</v>
      </c>
      <c r="C390" s="34">
        <v>479732</v>
      </c>
      <c r="D390" s="32">
        <v>8.9029338545745882E-3</v>
      </c>
      <c r="K390" s="34">
        <v>53884709</v>
      </c>
      <c r="L390" s="32">
        <v>0.69279999999999997</v>
      </c>
      <c r="M390" s="34">
        <f t="shared" si="103"/>
        <v>37331326.395199999</v>
      </c>
      <c r="N390" s="34">
        <f t="shared" si="104"/>
        <v>16553382.604800001</v>
      </c>
      <c r="O390" s="34">
        <v>80</v>
      </c>
      <c r="P390" s="14" t="s">
        <v>177</v>
      </c>
      <c r="Q390" s="15" t="s">
        <v>193</v>
      </c>
    </row>
    <row r="391" spans="1:17">
      <c r="A391" s="15" t="s">
        <v>174</v>
      </c>
      <c r="B391" s="14">
        <v>2003</v>
      </c>
      <c r="C391" s="34">
        <v>1049411</v>
      </c>
      <c r="D391" s="32">
        <v>1.8877481929326787E-2</v>
      </c>
      <c r="K391" s="34">
        <v>55590624</v>
      </c>
      <c r="L391" s="32">
        <v>0.68819999999999992</v>
      </c>
      <c r="M391" s="34">
        <f t="shared" si="103"/>
        <v>38257467.436799996</v>
      </c>
      <c r="N391" s="34">
        <f>K391-M391</f>
        <v>17333156.563200004</v>
      </c>
      <c r="O391" s="34">
        <v>100</v>
      </c>
      <c r="P391" s="14" t="s">
        <v>177</v>
      </c>
      <c r="Q391" s="15" t="s">
        <v>193</v>
      </c>
    </row>
    <row r="392" spans="1:17">
      <c r="A392" s="15" t="s">
        <v>174</v>
      </c>
      <c r="B392" s="14">
        <v>2004</v>
      </c>
      <c r="C392" s="34">
        <v>1665436</v>
      </c>
      <c r="D392" s="32">
        <v>2.904644369093452E-2</v>
      </c>
      <c r="K392" s="34">
        <v>57337002</v>
      </c>
      <c r="L392" s="32">
        <v>0.68359999999999999</v>
      </c>
      <c r="M392" s="34">
        <f t="shared" si="103"/>
        <v>39195574.567199998</v>
      </c>
      <c r="N392" s="34">
        <f t="shared" ref="N392:N397" si="105">K392-M392</f>
        <v>18141427.432800002</v>
      </c>
      <c r="O392" s="34">
        <v>110</v>
      </c>
      <c r="P392" s="14" t="s">
        <v>177</v>
      </c>
      <c r="Q392" s="15" t="s">
        <v>193</v>
      </c>
    </row>
    <row r="393" spans="1:17">
      <c r="A393" s="15" t="s">
        <v>174</v>
      </c>
      <c r="B393" s="14">
        <v>2005</v>
      </c>
      <c r="C393" s="34">
        <v>2845572</v>
      </c>
      <c r="D393" s="32">
        <v>4.81673738596868E-2</v>
      </c>
      <c r="K393" s="34">
        <v>59076752</v>
      </c>
      <c r="L393" s="32">
        <v>0.67900000000000005</v>
      </c>
      <c r="M393" s="34">
        <f t="shared" si="103"/>
        <v>40113114.608000003</v>
      </c>
      <c r="N393" s="34">
        <f t="shared" si="105"/>
        <v>18963637.391999997</v>
      </c>
      <c r="O393" s="34">
        <v>120</v>
      </c>
      <c r="P393" s="14" t="s">
        <v>177</v>
      </c>
      <c r="Q393" s="15" t="s">
        <v>193</v>
      </c>
    </row>
    <row r="394" spans="1:17">
      <c r="A394" s="15" t="s">
        <v>174</v>
      </c>
      <c r="B394" s="14">
        <v>2006</v>
      </c>
      <c r="C394" s="34">
        <v>4529025</v>
      </c>
      <c r="D394" s="32">
        <v>7.4490789023825554E-2</v>
      </c>
      <c r="K394" s="34">
        <v>60799799</v>
      </c>
      <c r="L394" s="32">
        <v>0.67280000000000006</v>
      </c>
      <c r="M394" s="34">
        <f t="shared" si="103"/>
        <v>40906104.767200001</v>
      </c>
      <c r="N394" s="34">
        <f t="shared" si="105"/>
        <v>19893694.232799999</v>
      </c>
      <c r="O394" s="34">
        <v>130</v>
      </c>
      <c r="P394" s="14" t="s">
        <v>177</v>
      </c>
      <c r="Q394" s="15" t="s">
        <v>193</v>
      </c>
    </row>
    <row r="395" spans="1:17">
      <c r="A395" s="15" t="s">
        <v>174</v>
      </c>
      <c r="B395" s="14">
        <v>2007</v>
      </c>
      <c r="C395" s="34">
        <v>6626479</v>
      </c>
      <c r="D395" s="32">
        <v>0.10598502270860062</v>
      </c>
      <c r="K395" s="34">
        <v>62522787</v>
      </c>
      <c r="L395" s="32">
        <v>0.66659999999999997</v>
      </c>
      <c r="M395" s="34">
        <f t="shared" si="103"/>
        <v>41677689.814199999</v>
      </c>
      <c r="N395" s="34">
        <f t="shared" si="105"/>
        <v>20845097.185800001</v>
      </c>
      <c r="O395" s="34">
        <v>140</v>
      </c>
      <c r="P395" s="14" t="s">
        <v>177</v>
      </c>
      <c r="Q395" s="15" t="s">
        <v>193</v>
      </c>
    </row>
    <row r="396" spans="1:17">
      <c r="A396" s="15" t="s">
        <v>174</v>
      </c>
      <c r="B396" s="14">
        <v>2008</v>
      </c>
      <c r="C396" s="34">
        <v>9019386</v>
      </c>
      <c r="D396" s="32">
        <v>0.14036505335207797</v>
      </c>
      <c r="K396" s="34">
        <v>64256635</v>
      </c>
      <c r="L396" s="32">
        <v>0.6604000000000001</v>
      </c>
      <c r="M396" s="34">
        <f t="shared" si="103"/>
        <v>42435081.754000008</v>
      </c>
      <c r="N396" s="34">
        <f t="shared" si="105"/>
        <v>21821553.245999992</v>
      </c>
      <c r="O396" s="34">
        <v>150</v>
      </c>
      <c r="P396" s="14" t="s">
        <v>177</v>
      </c>
      <c r="Q396" s="15" t="s">
        <v>193</v>
      </c>
    </row>
    <row r="397" spans="1:17">
      <c r="A397" s="15" t="s">
        <v>174</v>
      </c>
      <c r="B397" s="14">
        <v>2009</v>
      </c>
      <c r="C397" s="34">
        <v>9437008</v>
      </c>
      <c r="D397" s="32">
        <v>0.14294086377741172</v>
      </c>
      <c r="E397" s="41" t="s">
        <v>207</v>
      </c>
      <c r="F397" s="41" t="s">
        <v>207</v>
      </c>
      <c r="G397" s="41" t="s">
        <v>207</v>
      </c>
      <c r="H397" s="41" t="s">
        <v>207</v>
      </c>
      <c r="I397" s="41" t="s">
        <v>207</v>
      </c>
      <c r="J397" s="41" t="s">
        <v>207</v>
      </c>
      <c r="K397" s="34">
        <v>66020365</v>
      </c>
      <c r="L397" s="32">
        <v>0.6542</v>
      </c>
      <c r="M397" s="34">
        <f t="shared" si="103"/>
        <v>43190522.783</v>
      </c>
      <c r="N397" s="34">
        <f t="shared" si="105"/>
        <v>22829842.217</v>
      </c>
      <c r="O397" s="34">
        <v>160</v>
      </c>
      <c r="P397" s="14" t="s">
        <v>177</v>
      </c>
      <c r="Q397" s="15" t="s">
        <v>193</v>
      </c>
    </row>
    <row r="398" spans="1:17" s="35" customFormat="1">
      <c r="A398" s="40" t="s">
        <v>174</v>
      </c>
      <c r="B398" s="35">
        <v>2010</v>
      </c>
      <c r="C398" s="36">
        <v>10719049</v>
      </c>
      <c r="D398" s="37">
        <v>0.15803280356195082</v>
      </c>
      <c r="E398" s="38"/>
      <c r="F398" s="38"/>
      <c r="G398" s="37"/>
      <c r="H398" s="38"/>
      <c r="I398" s="38"/>
      <c r="J398" s="38"/>
      <c r="K398" s="36">
        <v>67828000</v>
      </c>
      <c r="L398" s="39" t="s">
        <v>207</v>
      </c>
      <c r="M398" s="39" t="s">
        <v>207</v>
      </c>
      <c r="N398" s="39" t="s">
        <v>207</v>
      </c>
      <c r="O398" s="36">
        <v>160</v>
      </c>
      <c r="P398" s="35" t="s">
        <v>177</v>
      </c>
      <c r="Q398" s="40" t="s">
        <v>193</v>
      </c>
    </row>
    <row r="399" spans="1:17">
      <c r="A399" s="14" t="s">
        <v>210</v>
      </c>
      <c r="B399" s="14">
        <v>2000</v>
      </c>
      <c r="C399" s="34">
        <v>40287.685881806479</v>
      </c>
      <c r="D399" s="32">
        <v>1.3272139583162515E-2</v>
      </c>
      <c r="K399" s="34">
        <v>3035508</v>
      </c>
      <c r="L399" s="32">
        <v>0.41700000000000004</v>
      </c>
      <c r="M399" s="34">
        <f>K399*L399</f>
        <v>1265806.8360000001</v>
      </c>
      <c r="N399" s="34">
        <f>K399-M399</f>
        <v>1769701.1639999999</v>
      </c>
      <c r="O399" s="34">
        <v>580</v>
      </c>
      <c r="P399" s="14" t="s">
        <v>177</v>
      </c>
      <c r="Q399" s="15" t="s">
        <v>193</v>
      </c>
    </row>
    <row r="400" spans="1:17">
      <c r="A400" s="14" t="s">
        <v>210</v>
      </c>
      <c r="B400" s="14">
        <v>2001</v>
      </c>
      <c r="C400" s="34">
        <v>70705.328128124907</v>
      </c>
      <c r="D400" s="32">
        <v>2.2783813732069943E-2</v>
      </c>
      <c r="K400" s="34">
        <v>3103314</v>
      </c>
      <c r="L400" s="32">
        <v>0.41320000000000001</v>
      </c>
      <c r="M400" s="34">
        <f t="shared" ref="M400:M408" si="106">K400*L400</f>
        <v>1282289.3448000001</v>
      </c>
      <c r="N400" s="34">
        <f t="shared" ref="N400:N401" si="107">K400-M400</f>
        <v>1821024.6551999999</v>
      </c>
      <c r="O400" s="34">
        <v>650</v>
      </c>
      <c r="P400" s="14" t="s">
        <v>177</v>
      </c>
      <c r="Q400" s="15" t="s">
        <v>193</v>
      </c>
    </row>
    <row r="401" spans="1:17">
      <c r="A401" s="14" t="s">
        <v>210</v>
      </c>
      <c r="B401" s="14">
        <v>2002</v>
      </c>
      <c r="C401" s="34">
        <v>113277.92289354373</v>
      </c>
      <c r="D401" s="32">
        <v>3.5625797378821551E-2</v>
      </c>
      <c r="K401" s="34">
        <v>3179660</v>
      </c>
      <c r="L401" s="32">
        <v>0.40939999999999999</v>
      </c>
      <c r="M401" s="34">
        <f t="shared" si="106"/>
        <v>1301752.804</v>
      </c>
      <c r="N401" s="34">
        <f t="shared" si="107"/>
        <v>1877907.196</v>
      </c>
      <c r="O401" s="34">
        <v>710</v>
      </c>
      <c r="P401" s="14" t="s">
        <v>177</v>
      </c>
      <c r="Q401" s="15" t="s">
        <v>193</v>
      </c>
    </row>
    <row r="402" spans="1:17">
      <c r="A402" s="14" t="s">
        <v>210</v>
      </c>
      <c r="B402" s="14">
        <v>2003</v>
      </c>
      <c r="C402" s="34">
        <v>180152.96109340701</v>
      </c>
      <c r="D402" s="32">
        <v>5.5248611935836918E-2</v>
      </c>
      <c r="K402" s="34">
        <v>3260769</v>
      </c>
      <c r="L402" s="32">
        <v>0.40560000000000002</v>
      </c>
      <c r="M402" s="34">
        <f t="shared" si="106"/>
        <v>1322567.9064</v>
      </c>
      <c r="N402" s="34">
        <f>K402-M402</f>
        <v>1938201.0936</v>
      </c>
      <c r="O402" s="34">
        <v>730</v>
      </c>
      <c r="P402" s="14" t="s">
        <v>177</v>
      </c>
      <c r="Q402" s="15" t="s">
        <v>193</v>
      </c>
    </row>
    <row r="403" spans="1:17">
      <c r="A403" s="14" t="s">
        <v>210</v>
      </c>
      <c r="B403" s="14">
        <v>2004</v>
      </c>
      <c r="C403" s="34">
        <v>262571.34898483934</v>
      </c>
      <c r="D403" s="32">
        <v>7.858942302748935E-2</v>
      </c>
      <c r="K403" s="34">
        <v>3341052</v>
      </c>
      <c r="L403" s="32">
        <v>0.40179999999999999</v>
      </c>
      <c r="M403" s="34">
        <f t="shared" si="106"/>
        <v>1342434.6935999999</v>
      </c>
      <c r="N403" s="34">
        <f t="shared" ref="N403:N408" si="108">K403-M403</f>
        <v>1998617.3064000001</v>
      </c>
      <c r="O403" s="34">
        <v>800</v>
      </c>
      <c r="P403" s="14" t="s">
        <v>177</v>
      </c>
      <c r="Q403" s="15" t="s">
        <v>193</v>
      </c>
    </row>
    <row r="404" spans="1:17">
      <c r="A404" s="14" t="s">
        <v>210</v>
      </c>
      <c r="B404" s="14">
        <v>2005</v>
      </c>
      <c r="C404" s="34">
        <v>487491.44541511725</v>
      </c>
      <c r="D404" s="32">
        <v>0.1426809520118564</v>
      </c>
      <c r="K404" s="34">
        <v>3416654</v>
      </c>
      <c r="L404" s="32">
        <v>0.39799999999999996</v>
      </c>
      <c r="M404" s="34">
        <f t="shared" si="106"/>
        <v>1359828.2919999999</v>
      </c>
      <c r="N404" s="34">
        <f t="shared" si="108"/>
        <v>2056825.7080000001</v>
      </c>
      <c r="O404" s="34">
        <v>1010</v>
      </c>
      <c r="P404" s="14" t="s">
        <v>177</v>
      </c>
      <c r="Q404" s="15" t="s">
        <v>193</v>
      </c>
    </row>
    <row r="405" spans="1:17">
      <c r="A405" s="14" t="s">
        <v>210</v>
      </c>
      <c r="B405" s="14">
        <v>2006</v>
      </c>
      <c r="C405" s="34">
        <v>798391.60192986042</v>
      </c>
      <c r="D405" s="32">
        <v>0.22902320230524731</v>
      </c>
      <c r="K405" s="34">
        <v>3486073</v>
      </c>
      <c r="L405" s="32">
        <v>0.39419999999999999</v>
      </c>
      <c r="M405" s="34">
        <f t="shared" si="106"/>
        <v>1374209.9765999999</v>
      </c>
      <c r="N405" s="34">
        <f t="shared" si="108"/>
        <v>2111863.0234000003</v>
      </c>
      <c r="O405" s="34">
        <v>1270</v>
      </c>
      <c r="P405" s="14" t="s">
        <v>177</v>
      </c>
      <c r="Q405" s="15" t="s">
        <v>193</v>
      </c>
    </row>
    <row r="406" spans="1:17">
      <c r="A406" s="14" t="s">
        <v>210</v>
      </c>
      <c r="B406" s="14">
        <v>2007</v>
      </c>
      <c r="C406" s="34">
        <v>1102659.2217722891</v>
      </c>
      <c r="D406" s="32">
        <v>0.31051157928934492</v>
      </c>
      <c r="K406" s="34">
        <v>3551105</v>
      </c>
      <c r="L406" s="32">
        <v>0.39039999999999997</v>
      </c>
      <c r="M406" s="34">
        <f t="shared" si="106"/>
        <v>1386351.392</v>
      </c>
      <c r="N406" s="34">
        <f t="shared" si="108"/>
        <v>2164753.608</v>
      </c>
      <c r="O406" s="34">
        <v>1370</v>
      </c>
      <c r="P406" s="14" t="s">
        <v>177</v>
      </c>
      <c r="Q406" s="15" t="s">
        <v>193</v>
      </c>
    </row>
    <row r="407" spans="1:17">
      <c r="A407" s="14" t="s">
        <v>210</v>
      </c>
      <c r="B407" s="14">
        <v>2008</v>
      </c>
      <c r="C407" s="34">
        <v>1943333.2449881544</v>
      </c>
      <c r="D407" s="32">
        <v>0.53755229240379221</v>
      </c>
      <c r="K407" s="34">
        <v>3615152</v>
      </c>
      <c r="L407" s="32">
        <v>0.38659999999999994</v>
      </c>
      <c r="M407" s="34">
        <f t="shared" si="106"/>
        <v>1397617.7631999997</v>
      </c>
      <c r="N407" s="34">
        <f t="shared" si="108"/>
        <v>2217534.2368000001</v>
      </c>
      <c r="O407" s="34">
        <v>1810</v>
      </c>
      <c r="P407" s="14" t="s">
        <v>177</v>
      </c>
      <c r="Q407" s="15" t="s">
        <v>193</v>
      </c>
    </row>
    <row r="408" spans="1:17">
      <c r="A408" s="14" t="s">
        <v>210</v>
      </c>
      <c r="B408" s="14">
        <v>2009</v>
      </c>
      <c r="C408" s="34">
        <v>2533629.0088241468</v>
      </c>
      <c r="D408" s="32">
        <v>0.68789134200377466</v>
      </c>
      <c r="E408" s="42" t="s">
        <v>207</v>
      </c>
      <c r="F408" s="42" t="s">
        <v>207</v>
      </c>
      <c r="G408" s="41" t="s">
        <v>207</v>
      </c>
      <c r="H408" s="42" t="s">
        <v>207</v>
      </c>
      <c r="I408" s="41" t="s">
        <v>207</v>
      </c>
      <c r="J408" s="41" t="s">
        <v>207</v>
      </c>
      <c r="K408" s="34">
        <v>3683182</v>
      </c>
      <c r="L408" s="32">
        <v>0.38280000000000003</v>
      </c>
      <c r="M408" s="34">
        <f t="shared" si="106"/>
        <v>1409922.0696</v>
      </c>
      <c r="N408" s="34">
        <f t="shared" si="108"/>
        <v>2273259.9304</v>
      </c>
      <c r="O408" s="34">
        <v>1830</v>
      </c>
      <c r="P408" s="14" t="s">
        <v>177</v>
      </c>
      <c r="Q408" s="15" t="s">
        <v>193</v>
      </c>
    </row>
    <row r="409" spans="1:17" s="35" customFormat="1">
      <c r="A409" s="35" t="s">
        <v>210</v>
      </c>
      <c r="B409" s="35">
        <v>2010</v>
      </c>
      <c r="C409" s="36">
        <v>3046470.8384679342</v>
      </c>
      <c r="D409" s="37">
        <v>0.81044715043041615</v>
      </c>
      <c r="E409" s="38"/>
      <c r="F409" s="38"/>
      <c r="G409" s="37"/>
      <c r="H409" s="38"/>
      <c r="I409" s="38"/>
      <c r="J409" s="38"/>
      <c r="K409" s="36">
        <v>3759000</v>
      </c>
      <c r="L409" s="39" t="s">
        <v>207</v>
      </c>
      <c r="M409" s="39" t="s">
        <v>207</v>
      </c>
      <c r="N409" s="39" t="s">
        <v>207</v>
      </c>
      <c r="O409" s="36">
        <v>2159.3513388060132</v>
      </c>
      <c r="P409" s="35" t="s">
        <v>177</v>
      </c>
      <c r="Q409" s="40" t="s">
        <v>193</v>
      </c>
    </row>
    <row r="410" spans="1:17">
      <c r="A410" s="14" t="s">
        <v>37</v>
      </c>
      <c r="B410" s="14">
        <v>2000</v>
      </c>
      <c r="C410" s="34">
        <v>204590.27672219826</v>
      </c>
      <c r="D410" s="32">
        <v>5.2047165399098941E-2</v>
      </c>
      <c r="K410" s="34">
        <v>3930863</v>
      </c>
      <c r="L410" s="32">
        <v>0.41</v>
      </c>
      <c r="M410" s="34">
        <f>K410*L410</f>
        <v>1611653.8299999998</v>
      </c>
      <c r="N410" s="34">
        <f>K410-M410</f>
        <v>2319209.17</v>
      </c>
      <c r="O410" s="34">
        <v>3700</v>
      </c>
      <c r="P410" s="14" t="s">
        <v>177</v>
      </c>
      <c r="Q410" s="15" t="s">
        <v>194</v>
      </c>
    </row>
    <row r="411" spans="1:17">
      <c r="A411" s="14" t="s">
        <v>37</v>
      </c>
      <c r="B411" s="14">
        <v>2001</v>
      </c>
      <c r="C411" s="34">
        <v>315570.85135923978</v>
      </c>
      <c r="D411" s="32">
        <v>7.8559737392870269E-2</v>
      </c>
      <c r="K411" s="34">
        <v>4016954</v>
      </c>
      <c r="L411" s="32">
        <v>0.40460000000000002</v>
      </c>
      <c r="M411" s="34">
        <f t="shared" ref="M411:M419" si="109">K411*L411</f>
        <v>1625259.5884</v>
      </c>
      <c r="N411" s="34">
        <f t="shared" ref="N411:N412" si="110">K411-M411</f>
        <v>2391694.4116000002</v>
      </c>
      <c r="O411" s="34">
        <v>3860</v>
      </c>
      <c r="P411" s="14" t="s">
        <v>177</v>
      </c>
      <c r="Q411" s="15" t="s">
        <v>194</v>
      </c>
    </row>
    <row r="412" spans="1:17">
      <c r="A412" s="14" t="s">
        <v>37</v>
      </c>
      <c r="B412" s="14">
        <v>2002</v>
      </c>
      <c r="C412" s="34">
        <v>484454.33450256381</v>
      </c>
      <c r="D412" s="32">
        <v>0.11815146726555974</v>
      </c>
      <c r="K412" s="34">
        <v>4100282</v>
      </c>
      <c r="L412" s="32">
        <v>0.3992</v>
      </c>
      <c r="M412" s="34">
        <f t="shared" si="109"/>
        <v>1636832.5744</v>
      </c>
      <c r="N412" s="34">
        <f t="shared" si="110"/>
        <v>2463449.4255999997</v>
      </c>
      <c r="O412" s="34">
        <v>3900</v>
      </c>
      <c r="P412" s="14" t="s">
        <v>177</v>
      </c>
      <c r="Q412" s="15" t="s">
        <v>194</v>
      </c>
    </row>
    <row r="413" spans="1:17">
      <c r="A413" s="14" t="s">
        <v>37</v>
      </c>
      <c r="B413" s="14">
        <v>2003</v>
      </c>
      <c r="C413" s="34">
        <v>750807.71363146347</v>
      </c>
      <c r="D413" s="32">
        <v>0.17960746880738887</v>
      </c>
      <c r="K413" s="34">
        <v>4180270</v>
      </c>
      <c r="L413" s="32">
        <v>0.39380000000000004</v>
      </c>
      <c r="M413" s="34">
        <f t="shared" si="109"/>
        <v>1646190.3260000001</v>
      </c>
      <c r="N413" s="34">
        <f>K413-M413</f>
        <v>2534079.6739999996</v>
      </c>
      <c r="O413" s="34">
        <v>4160</v>
      </c>
      <c r="P413" s="14" t="s">
        <v>177</v>
      </c>
      <c r="Q413" s="15" t="s">
        <v>194</v>
      </c>
    </row>
    <row r="414" spans="1:17">
      <c r="A414" s="14" t="s">
        <v>37</v>
      </c>
      <c r="B414" s="14">
        <v>2004</v>
      </c>
      <c r="C414" s="34">
        <v>858963.59138187347</v>
      </c>
      <c r="D414" s="32">
        <v>0.2018060388804091</v>
      </c>
      <c r="K414" s="34">
        <v>4256382</v>
      </c>
      <c r="L414" s="32">
        <v>0.38840000000000002</v>
      </c>
      <c r="M414" s="34">
        <f t="shared" si="109"/>
        <v>1653178.7688000002</v>
      </c>
      <c r="N414" s="34">
        <f t="shared" ref="N414:N419" si="111">K414-M414</f>
        <v>2603203.2311999998</v>
      </c>
      <c r="O414" s="34">
        <v>4410</v>
      </c>
      <c r="P414" s="14" t="s">
        <v>177</v>
      </c>
      <c r="Q414" s="15" t="s">
        <v>194</v>
      </c>
    </row>
    <row r="415" spans="1:17">
      <c r="A415" s="14" t="s">
        <v>37</v>
      </c>
      <c r="B415" s="14">
        <v>2005</v>
      </c>
      <c r="C415" s="34">
        <v>1026150.5193059634</v>
      </c>
      <c r="D415" s="32">
        <v>0.23707594681451399</v>
      </c>
      <c r="K415" s="34">
        <v>4328362</v>
      </c>
      <c r="L415" s="32">
        <v>0.38299999999999995</v>
      </c>
      <c r="M415" s="34">
        <f t="shared" si="109"/>
        <v>1657762.6459999997</v>
      </c>
      <c r="N415" s="34">
        <f t="shared" si="111"/>
        <v>2670599.3540000003</v>
      </c>
      <c r="O415" s="34">
        <v>4660</v>
      </c>
      <c r="P415" s="14" t="s">
        <v>177</v>
      </c>
      <c r="Q415" s="15" t="s">
        <v>194</v>
      </c>
    </row>
    <row r="416" spans="1:17">
      <c r="A416" s="14" t="s">
        <v>37</v>
      </c>
      <c r="B416" s="14">
        <v>2006</v>
      </c>
      <c r="C416" s="34">
        <v>1165372.2725184693</v>
      </c>
      <c r="D416" s="32">
        <v>0.26511515915556727</v>
      </c>
      <c r="K416" s="34">
        <v>4395721</v>
      </c>
      <c r="L416" s="32">
        <v>0.37780000000000002</v>
      </c>
      <c r="M416" s="34">
        <f t="shared" si="109"/>
        <v>1660703.3938000002</v>
      </c>
      <c r="N416" s="34">
        <f t="shared" si="111"/>
        <v>2735017.6061999998</v>
      </c>
      <c r="O416" s="34">
        <v>5040</v>
      </c>
      <c r="P416" s="14" t="s">
        <v>177</v>
      </c>
      <c r="Q416" s="15" t="s">
        <v>194</v>
      </c>
    </row>
    <row r="417" spans="1:17">
      <c r="A417" s="14" t="s">
        <v>37</v>
      </c>
      <c r="B417" s="14">
        <v>2007</v>
      </c>
      <c r="C417" s="34">
        <v>1310930.5340185123</v>
      </c>
      <c r="D417" s="32">
        <v>0.29401090567300942</v>
      </c>
      <c r="K417" s="34">
        <v>4458782</v>
      </c>
      <c r="L417" s="32">
        <v>0.37259999999999999</v>
      </c>
      <c r="M417" s="34">
        <f t="shared" si="109"/>
        <v>1661342.1731999998</v>
      </c>
      <c r="N417" s="34">
        <f t="shared" si="111"/>
        <v>2797439.8267999999</v>
      </c>
      <c r="O417" s="34">
        <v>5530</v>
      </c>
      <c r="P417" s="14" t="s">
        <v>177</v>
      </c>
      <c r="Q417" s="15" t="s">
        <v>194</v>
      </c>
    </row>
    <row r="418" spans="1:17">
      <c r="A418" s="14" t="s">
        <v>37</v>
      </c>
      <c r="B418" s="14">
        <v>2008</v>
      </c>
      <c r="C418" s="34">
        <v>1458009.7119153207</v>
      </c>
      <c r="D418" s="32">
        <v>0.32263090516071485</v>
      </c>
      <c r="K418" s="34">
        <v>4519126</v>
      </c>
      <c r="L418" s="32">
        <v>0.3674</v>
      </c>
      <c r="M418" s="34">
        <f t="shared" si="109"/>
        <v>1660326.8924</v>
      </c>
      <c r="N418" s="34">
        <f t="shared" si="111"/>
        <v>2858799.1075999998</v>
      </c>
      <c r="O418" s="34">
        <v>6060</v>
      </c>
      <c r="P418" s="14" t="s">
        <v>177</v>
      </c>
      <c r="Q418" s="15" t="s">
        <v>194</v>
      </c>
    </row>
    <row r="419" spans="1:17">
      <c r="A419" s="14" t="s">
        <v>37</v>
      </c>
      <c r="B419" s="14">
        <v>2009</v>
      </c>
      <c r="C419" s="34">
        <v>1603007.2802513281</v>
      </c>
      <c r="D419" s="32">
        <v>0.35008223078707607</v>
      </c>
      <c r="E419" s="33">
        <v>172.44125011</v>
      </c>
      <c r="F419" s="33">
        <v>79.429181839999998</v>
      </c>
      <c r="G419" s="32">
        <v>0.69216260804101681</v>
      </c>
      <c r="H419" s="33">
        <v>31.799450800000002</v>
      </c>
      <c r="I419" s="33">
        <v>181.5181</v>
      </c>
      <c r="J419" s="33">
        <v>1695.31</v>
      </c>
      <c r="K419" s="34">
        <v>4578945</v>
      </c>
      <c r="L419" s="32">
        <v>0.36219999999999997</v>
      </c>
      <c r="M419" s="34">
        <f t="shared" si="109"/>
        <v>1658493.879</v>
      </c>
      <c r="N419" s="34">
        <f t="shared" si="111"/>
        <v>2920451.1210000003</v>
      </c>
      <c r="O419" s="34">
        <v>6230</v>
      </c>
      <c r="P419" s="14" t="s">
        <v>177</v>
      </c>
      <c r="Q419" s="15" t="s">
        <v>194</v>
      </c>
    </row>
    <row r="420" spans="1:17" s="35" customFormat="1">
      <c r="A420" s="35" t="s">
        <v>37</v>
      </c>
      <c r="B420" s="35">
        <v>2010</v>
      </c>
      <c r="C420" s="36">
        <v>1743210.4877630153</v>
      </c>
      <c r="D420" s="37">
        <v>0.37569191546616709</v>
      </c>
      <c r="E420" s="38"/>
      <c r="F420" s="38"/>
      <c r="G420" s="37"/>
      <c r="H420" s="38"/>
      <c r="I420" s="38"/>
      <c r="J420" s="38"/>
      <c r="K420" s="36">
        <v>4640000</v>
      </c>
      <c r="L420" s="39" t="s">
        <v>207</v>
      </c>
      <c r="M420" s="39" t="s">
        <v>207</v>
      </c>
      <c r="N420" s="39" t="s">
        <v>207</v>
      </c>
      <c r="O420" s="36">
        <v>6230</v>
      </c>
      <c r="P420" s="35" t="s">
        <v>177</v>
      </c>
      <c r="Q420" s="40" t="s">
        <v>194</v>
      </c>
    </row>
    <row r="421" spans="1:17">
      <c r="A421" s="14" t="s">
        <v>38</v>
      </c>
      <c r="B421" s="14">
        <v>2000</v>
      </c>
      <c r="C421" s="34">
        <v>346161.12960098323</v>
      </c>
      <c r="D421" s="32">
        <v>2.0030758339664285E-2</v>
      </c>
      <c r="K421" s="34">
        <v>17281479</v>
      </c>
      <c r="L421" s="32">
        <v>0.56499999999999995</v>
      </c>
      <c r="M421" s="34">
        <f>K421*L421</f>
        <v>9764035.6349999998</v>
      </c>
      <c r="N421" s="34">
        <f>K421-M421</f>
        <v>7517443.3650000002</v>
      </c>
      <c r="O421" s="34">
        <v>620</v>
      </c>
      <c r="P421" s="14" t="s">
        <v>177</v>
      </c>
      <c r="Q421" s="15" t="s">
        <v>193</v>
      </c>
    </row>
    <row r="422" spans="1:17">
      <c r="A422" s="14" t="s">
        <v>38</v>
      </c>
      <c r="B422" s="14">
        <v>2001</v>
      </c>
      <c r="C422" s="34">
        <v>524810.26097296039</v>
      </c>
      <c r="D422" s="32">
        <v>2.9670350699343314E-2</v>
      </c>
      <c r="K422" s="34">
        <v>17688037</v>
      </c>
      <c r="L422" s="32">
        <v>0.55840000000000001</v>
      </c>
      <c r="M422" s="34">
        <f t="shared" ref="M422:M430" si="112">K422*L422</f>
        <v>9876999.8607999999</v>
      </c>
      <c r="N422" s="34">
        <f t="shared" ref="N422:N423" si="113">K422-M422</f>
        <v>7811037.1392000001</v>
      </c>
      <c r="O422" s="34">
        <v>580</v>
      </c>
      <c r="P422" s="14" t="s">
        <v>177</v>
      </c>
      <c r="Q422" s="15" t="s">
        <v>193</v>
      </c>
    </row>
    <row r="423" spans="1:17">
      <c r="A423" s="14" t="s">
        <v>38</v>
      </c>
      <c r="B423" s="14">
        <v>2002</v>
      </c>
      <c r="C423" s="34">
        <v>751559.39700230013</v>
      </c>
      <c r="D423" s="32">
        <v>4.1580387790832937E-2</v>
      </c>
      <c r="K423" s="34">
        <v>18074853</v>
      </c>
      <c r="L423" s="32">
        <v>0.55179999999999996</v>
      </c>
      <c r="M423" s="34">
        <f t="shared" si="112"/>
        <v>9973703.8853999991</v>
      </c>
      <c r="N423" s="34">
        <f t="shared" si="113"/>
        <v>8101149.1146000009</v>
      </c>
      <c r="O423" s="34">
        <v>550</v>
      </c>
      <c r="P423" s="14" t="s">
        <v>177</v>
      </c>
      <c r="Q423" s="15" t="s">
        <v>193</v>
      </c>
    </row>
    <row r="424" spans="1:17">
      <c r="A424" s="14" t="s">
        <v>38</v>
      </c>
      <c r="B424" s="14">
        <v>2003</v>
      </c>
      <c r="C424" s="34">
        <v>951732.92823679536</v>
      </c>
      <c r="D424" s="32">
        <v>5.1575062000205132E-2</v>
      </c>
      <c r="K424" s="34">
        <v>18453355</v>
      </c>
      <c r="L424" s="32">
        <v>0.54520000000000002</v>
      </c>
      <c r="M424" s="34">
        <f t="shared" si="112"/>
        <v>10060769.146</v>
      </c>
      <c r="N424" s="34">
        <f>K424-M424</f>
        <v>8392585.8540000003</v>
      </c>
      <c r="O424" s="34">
        <v>610</v>
      </c>
      <c r="P424" s="14" t="s">
        <v>177</v>
      </c>
      <c r="Q424" s="15" t="s">
        <v>193</v>
      </c>
    </row>
    <row r="425" spans="1:17">
      <c r="A425" s="14" t="s">
        <v>38</v>
      </c>
      <c r="B425" s="14">
        <v>2004</v>
      </c>
      <c r="C425" s="34">
        <v>1179342.7938979506</v>
      </c>
      <c r="D425" s="32">
        <v>6.2599693488559718E-2</v>
      </c>
      <c r="K425" s="34">
        <v>18839434</v>
      </c>
      <c r="L425" s="32">
        <v>0.53859999999999997</v>
      </c>
      <c r="M425" s="34">
        <f t="shared" si="112"/>
        <v>10146919.1524</v>
      </c>
      <c r="N425" s="34">
        <f t="shared" ref="N425:N430" si="114">K425-M425</f>
        <v>8692514.8476</v>
      </c>
      <c r="O425" s="34">
        <v>720</v>
      </c>
      <c r="P425" s="14" t="s">
        <v>177</v>
      </c>
      <c r="Q425" s="15" t="s">
        <v>193</v>
      </c>
    </row>
    <row r="426" spans="1:17">
      <c r="A426" s="14" t="s">
        <v>38</v>
      </c>
      <c r="B426" s="14">
        <v>2005</v>
      </c>
      <c r="C426" s="34">
        <v>1806916.3200990765</v>
      </c>
      <c r="D426" s="32">
        <v>9.3890823666897785E-2</v>
      </c>
      <c r="K426" s="34">
        <v>19244866</v>
      </c>
      <c r="L426" s="32">
        <v>0.53200000000000003</v>
      </c>
      <c r="M426" s="34">
        <f t="shared" si="112"/>
        <v>10238268.712000001</v>
      </c>
      <c r="N426" s="34">
        <f t="shared" si="114"/>
        <v>9006597.2879999988</v>
      </c>
      <c r="O426" s="34">
        <v>820</v>
      </c>
      <c r="P426" s="14" t="s">
        <v>177</v>
      </c>
      <c r="Q426" s="15" t="s">
        <v>193</v>
      </c>
    </row>
    <row r="427" spans="1:17">
      <c r="A427" s="14" t="s">
        <v>38</v>
      </c>
      <c r="B427" s="14">
        <v>2006</v>
      </c>
      <c r="C427" s="34">
        <v>3081073.3332068617</v>
      </c>
      <c r="D427" s="32">
        <v>0.15661103878767449</v>
      </c>
      <c r="K427" s="34">
        <v>19673411</v>
      </c>
      <c r="L427" s="32">
        <v>0.52539999999999998</v>
      </c>
      <c r="M427" s="34">
        <f t="shared" si="112"/>
        <v>10336410.1394</v>
      </c>
      <c r="N427" s="34">
        <f t="shared" si="114"/>
        <v>9337000.8606000002</v>
      </c>
      <c r="O427" s="34">
        <v>840</v>
      </c>
      <c r="P427" s="14" t="s">
        <v>177</v>
      </c>
      <c r="Q427" s="15" t="s">
        <v>193</v>
      </c>
    </row>
    <row r="428" spans="1:17">
      <c r="A428" s="14" t="s">
        <v>38</v>
      </c>
      <c r="B428" s="14">
        <v>2007</v>
      </c>
      <c r="C428" s="34">
        <v>5704066.0484082056</v>
      </c>
      <c r="D428" s="32">
        <v>0.28346289692586485</v>
      </c>
      <c r="K428" s="34">
        <v>20122796</v>
      </c>
      <c r="L428" s="32">
        <v>0.51880000000000004</v>
      </c>
      <c r="M428" s="34">
        <f t="shared" si="112"/>
        <v>10439706.564800002</v>
      </c>
      <c r="N428" s="34">
        <f t="shared" si="114"/>
        <v>9683089.4351999983</v>
      </c>
      <c r="O428" s="34">
        <v>880</v>
      </c>
      <c r="P428" s="14" t="s">
        <v>177</v>
      </c>
      <c r="Q428" s="15" t="s">
        <v>193</v>
      </c>
    </row>
    <row r="429" spans="1:17">
      <c r="A429" s="14" t="s">
        <v>38</v>
      </c>
      <c r="B429" s="14">
        <v>2008</v>
      </c>
      <c r="C429" s="34">
        <v>9396426.7945501618</v>
      </c>
      <c r="D429" s="32">
        <v>0.45632990058375922</v>
      </c>
      <c r="K429" s="34">
        <v>20591302</v>
      </c>
      <c r="L429" s="32">
        <v>0.51219999999999999</v>
      </c>
      <c r="M429" s="34">
        <f t="shared" si="112"/>
        <v>10546864.884399999</v>
      </c>
      <c r="N429" s="34">
        <f t="shared" si="114"/>
        <v>10044437.115600001</v>
      </c>
      <c r="O429" s="34">
        <v>980</v>
      </c>
      <c r="P429" s="14" t="s">
        <v>177</v>
      </c>
      <c r="Q429" s="15" t="s">
        <v>193</v>
      </c>
    </row>
    <row r="430" spans="1:17">
      <c r="A430" s="14" t="s">
        <v>38</v>
      </c>
      <c r="B430" s="14">
        <v>2009</v>
      </c>
      <c r="C430" s="34">
        <v>11614506.2688869</v>
      </c>
      <c r="D430" s="32">
        <v>0.55110323880685697</v>
      </c>
      <c r="E430" s="33">
        <v>17.056108999999999</v>
      </c>
      <c r="F430" s="33">
        <v>0.41312759999999998</v>
      </c>
      <c r="G430" s="42" t="s">
        <v>207</v>
      </c>
      <c r="H430" s="33">
        <v>2.1186029999999998</v>
      </c>
      <c r="I430" s="41" t="s">
        <v>207</v>
      </c>
      <c r="J430" s="41" t="s">
        <v>207</v>
      </c>
      <c r="K430" s="34">
        <v>21075010</v>
      </c>
      <c r="L430" s="32">
        <v>0.50560000000000005</v>
      </c>
      <c r="M430" s="34">
        <f t="shared" si="112"/>
        <v>10655525.056000002</v>
      </c>
      <c r="N430" s="34">
        <f t="shared" si="114"/>
        <v>10419484.943999998</v>
      </c>
      <c r="O430" s="34">
        <v>1060</v>
      </c>
      <c r="P430" s="14" t="s">
        <v>177</v>
      </c>
      <c r="Q430" s="15" t="s">
        <v>193</v>
      </c>
    </row>
    <row r="431" spans="1:17" s="35" customFormat="1">
      <c r="A431" s="35" t="s">
        <v>38</v>
      </c>
      <c r="B431" s="35">
        <v>2010</v>
      </c>
      <c r="C431" s="36">
        <v>13443860.840434331</v>
      </c>
      <c r="D431" s="37">
        <v>0.62323771918011828</v>
      </c>
      <c r="E431" s="38"/>
      <c r="F431" s="38"/>
      <c r="G431" s="37"/>
      <c r="H431" s="38"/>
      <c r="I431" s="38"/>
      <c r="J431" s="38"/>
      <c r="K431" s="36">
        <v>21571000</v>
      </c>
      <c r="L431" s="39" t="s">
        <v>207</v>
      </c>
      <c r="M431" s="39" t="s">
        <v>207</v>
      </c>
      <c r="N431" s="39" t="s">
        <v>207</v>
      </c>
      <c r="O431" s="36">
        <v>1145.2506291529533</v>
      </c>
      <c r="P431" s="35" t="s">
        <v>177</v>
      </c>
      <c r="Q431" s="40" t="s">
        <v>193</v>
      </c>
    </row>
    <row r="432" spans="1:17">
      <c r="A432" s="14" t="s">
        <v>39</v>
      </c>
      <c r="B432" s="14">
        <v>2000</v>
      </c>
      <c r="C432" s="34">
        <v>678223.30799910123</v>
      </c>
      <c r="D432" s="32">
        <v>0.15323617442365595</v>
      </c>
      <c r="K432" s="34">
        <v>4426000</v>
      </c>
      <c r="L432" s="32">
        <v>0.44400000000000001</v>
      </c>
      <c r="M432" s="34">
        <f>K432*L432</f>
        <v>1965144</v>
      </c>
      <c r="N432" s="34">
        <f>K432-M432</f>
        <v>2460856</v>
      </c>
      <c r="O432" s="34">
        <v>5160</v>
      </c>
      <c r="P432" s="14" t="s">
        <v>178</v>
      </c>
      <c r="Q432" s="15" t="s">
        <v>191</v>
      </c>
    </row>
    <row r="433" spans="1:17">
      <c r="A433" s="14" t="s">
        <v>39</v>
      </c>
      <c r="B433" s="14">
        <v>2001</v>
      </c>
      <c r="C433" s="34">
        <v>1060501.9525974209</v>
      </c>
      <c r="D433" s="32">
        <v>0.23885179112554525</v>
      </c>
      <c r="K433" s="34">
        <v>4440000</v>
      </c>
      <c r="L433" s="32">
        <v>0.44219999999999998</v>
      </c>
      <c r="M433" s="34">
        <f t="shared" ref="M433:M441" si="115">K433*L433</f>
        <v>1963368</v>
      </c>
      <c r="N433" s="34">
        <f t="shared" ref="N433:N434" si="116">K433-M433</f>
        <v>2476632</v>
      </c>
      <c r="O433" s="34">
        <v>5070</v>
      </c>
      <c r="P433" s="14" t="s">
        <v>178</v>
      </c>
      <c r="Q433" s="15" t="s">
        <v>191</v>
      </c>
    </row>
    <row r="434" spans="1:17">
      <c r="A434" s="14" t="s">
        <v>39</v>
      </c>
      <c r="B434" s="14">
        <v>2002</v>
      </c>
      <c r="C434" s="34">
        <v>1380376.7273155423</v>
      </c>
      <c r="D434" s="32">
        <v>0.31089565930530233</v>
      </c>
      <c r="K434" s="34">
        <v>4440000</v>
      </c>
      <c r="L434" s="32">
        <v>0.44040000000000001</v>
      </c>
      <c r="M434" s="34">
        <f t="shared" si="115"/>
        <v>1955376</v>
      </c>
      <c r="N434" s="34">
        <f t="shared" si="116"/>
        <v>2484624</v>
      </c>
      <c r="O434" s="34">
        <v>5360</v>
      </c>
      <c r="P434" s="14" t="s">
        <v>178</v>
      </c>
      <c r="Q434" s="15" t="s">
        <v>191</v>
      </c>
    </row>
    <row r="435" spans="1:17">
      <c r="A435" s="14" t="s">
        <v>39</v>
      </c>
      <c r="B435" s="14">
        <v>2003</v>
      </c>
      <c r="C435" s="34">
        <v>1548986.3381790454</v>
      </c>
      <c r="D435" s="32">
        <v>0.34887079688717237</v>
      </c>
      <c r="K435" s="34">
        <v>4440000</v>
      </c>
      <c r="L435" s="32">
        <v>0.43859999999999999</v>
      </c>
      <c r="M435" s="34">
        <f t="shared" si="115"/>
        <v>1947384</v>
      </c>
      <c r="N435" s="34">
        <f>K435-M435</f>
        <v>2492616</v>
      </c>
      <c r="O435" s="34">
        <v>6330</v>
      </c>
      <c r="P435" s="14" t="s">
        <v>178</v>
      </c>
      <c r="Q435" s="15" t="s">
        <v>191</v>
      </c>
    </row>
    <row r="436" spans="1:17">
      <c r="A436" s="14" t="s">
        <v>39</v>
      </c>
      <c r="B436" s="14">
        <v>2004</v>
      </c>
      <c r="C436" s="34">
        <v>1685108.3810811655</v>
      </c>
      <c r="D436" s="32">
        <v>0.37961441339967683</v>
      </c>
      <c r="K436" s="34">
        <v>4439000</v>
      </c>
      <c r="L436" s="32">
        <v>0.43680000000000002</v>
      </c>
      <c r="M436" s="34">
        <f t="shared" si="115"/>
        <v>1938955.2000000002</v>
      </c>
      <c r="N436" s="34">
        <f>K436-M436</f>
        <v>2500044.7999999998</v>
      </c>
      <c r="O436" s="34">
        <v>8080</v>
      </c>
      <c r="P436" s="14" t="s">
        <v>178</v>
      </c>
      <c r="Q436" s="15" t="s">
        <v>191</v>
      </c>
    </row>
    <row r="437" spans="1:17">
      <c r="A437" s="14" t="s">
        <v>39</v>
      </c>
      <c r="B437" s="14">
        <v>2005</v>
      </c>
      <c r="C437" s="34">
        <v>2201265.0101835816</v>
      </c>
      <c r="D437" s="32">
        <v>0.49555718374236418</v>
      </c>
      <c r="K437" s="34">
        <v>4442000</v>
      </c>
      <c r="L437" s="32">
        <v>0.435</v>
      </c>
      <c r="M437" s="34">
        <f t="shared" si="115"/>
        <v>1932270</v>
      </c>
      <c r="N437" s="34">
        <f t="shared" ref="N437:N441" si="117">K437-M437</f>
        <v>2509730</v>
      </c>
      <c r="O437" s="34">
        <v>9630</v>
      </c>
      <c r="P437" s="14" t="s">
        <v>178</v>
      </c>
      <c r="Q437" s="15" t="s">
        <v>191</v>
      </c>
    </row>
    <row r="438" spans="1:17">
      <c r="A438" s="14" t="s">
        <v>39</v>
      </c>
      <c r="B438" s="14">
        <v>2006</v>
      </c>
      <c r="C438" s="34">
        <v>2702698.5162055991</v>
      </c>
      <c r="D438" s="32">
        <v>0.60871588202828808</v>
      </c>
      <c r="K438" s="34">
        <v>4440000</v>
      </c>
      <c r="L438" s="32">
        <v>0.43240000000000001</v>
      </c>
      <c r="M438" s="34">
        <f t="shared" si="115"/>
        <v>1919856</v>
      </c>
      <c r="N438" s="34">
        <f t="shared" si="117"/>
        <v>2520144</v>
      </c>
      <c r="O438" s="34">
        <v>10660</v>
      </c>
      <c r="P438" s="14" t="s">
        <v>178</v>
      </c>
      <c r="Q438" s="15" t="s">
        <v>191</v>
      </c>
    </row>
    <row r="439" spans="1:17">
      <c r="A439" s="14" t="s">
        <v>39</v>
      </c>
      <c r="B439" s="14">
        <v>2007</v>
      </c>
      <c r="C439" s="34">
        <v>3073432.1030173493</v>
      </c>
      <c r="D439" s="32">
        <v>0.69283861655034928</v>
      </c>
      <c r="K439" s="34">
        <v>4436000</v>
      </c>
      <c r="L439" s="32">
        <v>0.42979999999999996</v>
      </c>
      <c r="M439" s="34">
        <f t="shared" si="115"/>
        <v>1906592.7999999998</v>
      </c>
      <c r="N439" s="34">
        <f t="shared" si="117"/>
        <v>2529407.2000000002</v>
      </c>
      <c r="O439" s="34">
        <v>12000</v>
      </c>
      <c r="P439" s="14" t="s">
        <v>178</v>
      </c>
      <c r="Q439" s="15" t="s">
        <v>191</v>
      </c>
    </row>
    <row r="440" spans="1:17">
      <c r="A440" s="14" t="s">
        <v>39</v>
      </c>
      <c r="B440" s="14">
        <v>2008</v>
      </c>
      <c r="C440" s="34">
        <v>3589272.5127916429</v>
      </c>
      <c r="D440" s="32">
        <v>0.80948861362012692</v>
      </c>
      <c r="K440" s="34">
        <v>4434000</v>
      </c>
      <c r="L440" s="32">
        <v>0.42719999999999997</v>
      </c>
      <c r="M440" s="34">
        <f t="shared" si="115"/>
        <v>1894204.7999999998</v>
      </c>
      <c r="N440" s="34">
        <f t="shared" si="117"/>
        <v>2539795.2000000002</v>
      </c>
      <c r="O440" s="34">
        <v>13580</v>
      </c>
      <c r="P440" s="14" t="s">
        <v>178</v>
      </c>
      <c r="Q440" s="15" t="s">
        <v>191</v>
      </c>
    </row>
    <row r="441" spans="1:17">
      <c r="A441" s="14" t="s">
        <v>39</v>
      </c>
      <c r="B441" s="14">
        <v>2009</v>
      </c>
      <c r="C441" s="34">
        <v>3699313.1762059564</v>
      </c>
      <c r="D441" s="32">
        <v>0.83468240598430199</v>
      </c>
      <c r="E441" s="33">
        <v>144.1506</v>
      </c>
      <c r="F441" s="42" t="s">
        <v>207</v>
      </c>
      <c r="G441" s="42" t="s">
        <v>207</v>
      </c>
      <c r="H441" s="33">
        <v>34.536520000000003</v>
      </c>
      <c r="I441" s="33">
        <v>95.887429999999995</v>
      </c>
      <c r="J441" s="33">
        <v>2284.7890000000002</v>
      </c>
      <c r="K441" s="34">
        <v>4432000.9019999998</v>
      </c>
      <c r="L441" s="32">
        <v>0.42460000000000003</v>
      </c>
      <c r="M441" s="34">
        <f t="shared" si="115"/>
        <v>1881827.5829892</v>
      </c>
      <c r="N441" s="34">
        <f t="shared" si="117"/>
        <v>2550173.3190107998</v>
      </c>
      <c r="O441" s="34">
        <v>13810</v>
      </c>
      <c r="P441" s="14" t="s">
        <v>178</v>
      </c>
      <c r="Q441" s="15" t="s">
        <v>191</v>
      </c>
    </row>
    <row r="442" spans="1:17" s="35" customFormat="1">
      <c r="A442" s="35" t="s">
        <v>39</v>
      </c>
      <c r="B442" s="35">
        <v>2010</v>
      </c>
      <c r="C442" s="36">
        <v>3817633.5360436644</v>
      </c>
      <c r="D442" s="37">
        <v>0.86176829256064658</v>
      </c>
      <c r="E442" s="38"/>
      <c r="F442" s="38"/>
      <c r="G442" s="37"/>
      <c r="H442" s="38"/>
      <c r="I442" s="38"/>
      <c r="J442" s="38"/>
      <c r="K442" s="36">
        <v>4430000</v>
      </c>
      <c r="L442" s="39" t="s">
        <v>207</v>
      </c>
      <c r="M442" s="39" t="s">
        <v>207</v>
      </c>
      <c r="N442" s="39" t="s">
        <v>207</v>
      </c>
      <c r="O442" s="36">
        <v>15372.699652460407</v>
      </c>
      <c r="P442" s="35" t="s">
        <v>178</v>
      </c>
      <c r="Q442" s="40" t="s">
        <v>191</v>
      </c>
    </row>
    <row r="443" spans="1:17">
      <c r="A443" s="14" t="s">
        <v>40</v>
      </c>
      <c r="B443" s="14">
        <v>2000</v>
      </c>
      <c r="C443" s="34">
        <v>267126</v>
      </c>
      <c r="D443" s="32">
        <v>0.33959270639595124</v>
      </c>
      <c r="K443" s="34">
        <v>786607</v>
      </c>
      <c r="L443" s="32">
        <v>0.314</v>
      </c>
      <c r="M443" s="34">
        <f>K443*L443</f>
        <v>246994.598</v>
      </c>
      <c r="N443" s="34">
        <f>K443-M443</f>
        <v>539612.402</v>
      </c>
      <c r="O443" s="34">
        <v>13440</v>
      </c>
      <c r="P443" s="14" t="s">
        <v>178</v>
      </c>
      <c r="Q443" s="15" t="s">
        <v>192</v>
      </c>
    </row>
    <row r="444" spans="1:17">
      <c r="A444" s="14" t="s">
        <v>40</v>
      </c>
      <c r="B444" s="14">
        <v>2001</v>
      </c>
      <c r="C444" s="34">
        <v>397997</v>
      </c>
      <c r="D444" s="32">
        <v>0.49932064279862548</v>
      </c>
      <c r="K444" s="34">
        <v>797077</v>
      </c>
      <c r="L444" s="32">
        <v>0.31259999999999999</v>
      </c>
      <c r="M444" s="34">
        <f t="shared" ref="M444:M452" si="118">K444*L444</f>
        <v>249166.2702</v>
      </c>
      <c r="N444" s="34">
        <f t="shared" ref="N444:N445" si="119">K444-M444</f>
        <v>547910.72979999997</v>
      </c>
      <c r="O444" s="34">
        <v>13410</v>
      </c>
      <c r="P444" s="14" t="s">
        <v>178</v>
      </c>
      <c r="Q444" s="15" t="s">
        <v>192</v>
      </c>
    </row>
    <row r="445" spans="1:17">
      <c r="A445" s="14" t="s">
        <v>40</v>
      </c>
      <c r="B445" s="14">
        <v>2002</v>
      </c>
      <c r="C445" s="34">
        <v>535933</v>
      </c>
      <c r="D445" s="32">
        <v>0.6639054163368403</v>
      </c>
      <c r="K445" s="34">
        <v>807243</v>
      </c>
      <c r="L445" s="32">
        <v>0.31120000000000003</v>
      </c>
      <c r="M445" s="34">
        <f t="shared" si="118"/>
        <v>251214.02160000004</v>
      </c>
      <c r="N445" s="34">
        <f t="shared" si="119"/>
        <v>556028.97839999991</v>
      </c>
      <c r="O445" s="34">
        <v>13590</v>
      </c>
      <c r="P445" s="14" t="s">
        <v>178</v>
      </c>
      <c r="Q445" s="15" t="s">
        <v>192</v>
      </c>
    </row>
    <row r="446" spans="1:17">
      <c r="A446" s="14" t="s">
        <v>40</v>
      </c>
      <c r="B446" s="14">
        <v>2003</v>
      </c>
      <c r="C446" s="34">
        <v>706752</v>
      </c>
      <c r="D446" s="32">
        <v>0.8649474240733126</v>
      </c>
      <c r="K446" s="34">
        <v>817104</v>
      </c>
      <c r="L446" s="32">
        <v>0.30980000000000002</v>
      </c>
      <c r="M446" s="34">
        <f t="shared" si="118"/>
        <v>253138.81920000003</v>
      </c>
      <c r="N446" s="34">
        <f>K446-M446</f>
        <v>563965.18079999997</v>
      </c>
      <c r="O446" s="34">
        <v>15480</v>
      </c>
      <c r="P446" s="14" t="s">
        <v>178</v>
      </c>
      <c r="Q446" s="15" t="s">
        <v>192</v>
      </c>
    </row>
    <row r="447" spans="1:17">
      <c r="A447" s="14" t="s">
        <v>40</v>
      </c>
      <c r="B447" s="14">
        <v>2004</v>
      </c>
      <c r="C447" s="34">
        <v>813438</v>
      </c>
      <c r="D447" s="32">
        <v>0.98398051969260214</v>
      </c>
      <c r="K447" s="34">
        <v>826681</v>
      </c>
      <c r="L447" s="32">
        <v>0.30840000000000001</v>
      </c>
      <c r="M447" s="34">
        <f t="shared" si="118"/>
        <v>254948.4204</v>
      </c>
      <c r="N447" s="34">
        <f t="shared" ref="N447:N452" si="120">K447-M447</f>
        <v>571732.57960000006</v>
      </c>
      <c r="O447" s="34">
        <v>18410</v>
      </c>
      <c r="P447" s="14" t="s">
        <v>178</v>
      </c>
      <c r="Q447" s="15" t="s">
        <v>192</v>
      </c>
    </row>
    <row r="448" spans="1:17">
      <c r="A448" s="14" t="s">
        <v>40</v>
      </c>
      <c r="B448" s="14">
        <v>2005</v>
      </c>
      <c r="C448" s="34">
        <v>994259</v>
      </c>
      <c r="D448" s="32">
        <v>1.1893078691575818</v>
      </c>
      <c r="K448" s="34">
        <v>835998</v>
      </c>
      <c r="L448" s="32">
        <v>0.307</v>
      </c>
      <c r="M448" s="34">
        <f t="shared" si="118"/>
        <v>256651.386</v>
      </c>
      <c r="N448" s="34">
        <f t="shared" si="120"/>
        <v>579346.61400000006</v>
      </c>
      <c r="O448" s="34">
        <v>21490</v>
      </c>
      <c r="P448" s="14" t="s">
        <v>178</v>
      </c>
      <c r="Q448" s="15" t="s">
        <v>192</v>
      </c>
    </row>
    <row r="449" spans="1:17">
      <c r="A449" s="14" t="s">
        <v>40</v>
      </c>
      <c r="B449" s="14">
        <v>2006</v>
      </c>
      <c r="C449" s="34">
        <v>1083653</v>
      </c>
      <c r="D449" s="32">
        <v>1.2823734345360025</v>
      </c>
      <c r="K449" s="34">
        <v>845037</v>
      </c>
      <c r="L449" s="32">
        <v>0.30499999999999999</v>
      </c>
      <c r="M449" s="34">
        <f t="shared" si="118"/>
        <v>257736.285</v>
      </c>
      <c r="N449" s="34">
        <f t="shared" si="120"/>
        <v>587300.71499999997</v>
      </c>
      <c r="O449" s="34">
        <v>22890</v>
      </c>
      <c r="P449" s="14" t="s">
        <v>178</v>
      </c>
      <c r="Q449" s="15" t="s">
        <v>192</v>
      </c>
    </row>
    <row r="450" spans="1:17">
      <c r="A450" s="14" t="s">
        <v>40</v>
      </c>
      <c r="B450" s="14">
        <v>2007</v>
      </c>
      <c r="C450" s="34">
        <v>1179632</v>
      </c>
      <c r="D450" s="32">
        <v>1.3816030189244963</v>
      </c>
      <c r="K450" s="34">
        <v>853814</v>
      </c>
      <c r="L450" s="32">
        <v>0.30299999999999999</v>
      </c>
      <c r="M450" s="34">
        <f t="shared" si="118"/>
        <v>258705.64199999999</v>
      </c>
      <c r="N450" s="34">
        <f t="shared" si="120"/>
        <v>595108.35800000001</v>
      </c>
      <c r="O450" s="34">
        <v>24430</v>
      </c>
      <c r="P450" s="14" t="s">
        <v>178</v>
      </c>
      <c r="Q450" s="15" t="s">
        <v>192</v>
      </c>
    </row>
    <row r="451" spans="1:17">
      <c r="A451" s="14" t="s">
        <v>40</v>
      </c>
      <c r="B451" s="14">
        <v>2008</v>
      </c>
      <c r="C451" s="34">
        <v>1265209</v>
      </c>
      <c r="D451" s="32">
        <v>1.4670212445242186</v>
      </c>
      <c r="K451" s="34">
        <v>862434</v>
      </c>
      <c r="L451" s="32">
        <v>0.30099999999999999</v>
      </c>
      <c r="M451" s="34">
        <f t="shared" si="118"/>
        <v>259592.63399999999</v>
      </c>
      <c r="N451" s="34">
        <f t="shared" si="120"/>
        <v>602841.36600000004</v>
      </c>
      <c r="O451" s="34">
        <v>26940</v>
      </c>
      <c r="P451" s="14" t="s">
        <v>178</v>
      </c>
      <c r="Q451" s="15" t="s">
        <v>192</v>
      </c>
    </row>
    <row r="452" spans="1:17">
      <c r="A452" s="14" t="s">
        <v>40</v>
      </c>
      <c r="B452" s="14">
        <v>2009</v>
      </c>
      <c r="C452" s="34">
        <v>1339092</v>
      </c>
      <c r="D452" s="32">
        <v>1.5373555168787514</v>
      </c>
      <c r="E452" s="42" t="s">
        <v>207</v>
      </c>
      <c r="F452" s="42" t="s">
        <v>207</v>
      </c>
      <c r="G452" s="41" t="s">
        <v>207</v>
      </c>
      <c r="H452" s="42" t="s">
        <v>207</v>
      </c>
      <c r="I452" s="41" t="s">
        <v>207</v>
      </c>
      <c r="J452" s="41" t="s">
        <v>207</v>
      </c>
      <c r="K452" s="34">
        <v>871036</v>
      </c>
      <c r="L452" s="32">
        <v>0.29899999999999999</v>
      </c>
      <c r="M452" s="34">
        <f t="shared" si="118"/>
        <v>260439.764</v>
      </c>
      <c r="N452" s="34">
        <f t="shared" si="120"/>
        <v>610596.23600000003</v>
      </c>
      <c r="O452" s="34">
        <f>O451</f>
        <v>26940</v>
      </c>
      <c r="P452" s="14" t="s">
        <v>178</v>
      </c>
      <c r="Q452" s="15" t="s">
        <v>192</v>
      </c>
    </row>
    <row r="453" spans="1:17" s="35" customFormat="1">
      <c r="A453" s="35" t="s">
        <v>40</v>
      </c>
      <c r="B453" s="35">
        <v>2010</v>
      </c>
      <c r="C453" s="36">
        <v>1393304</v>
      </c>
      <c r="D453" s="37">
        <v>1.5832999999999999</v>
      </c>
      <c r="E453" s="38"/>
      <c r="F453" s="38"/>
      <c r="G453" s="37"/>
      <c r="H453" s="38"/>
      <c r="I453" s="38"/>
      <c r="J453" s="38"/>
      <c r="K453" s="36">
        <v>880000</v>
      </c>
      <c r="L453" s="39" t="s">
        <v>207</v>
      </c>
      <c r="M453" s="39" t="s">
        <v>207</v>
      </c>
      <c r="N453" s="39" t="s">
        <v>207</v>
      </c>
      <c r="O453" s="36">
        <f>O452</f>
        <v>26940</v>
      </c>
      <c r="P453" s="35" t="s">
        <v>178</v>
      </c>
      <c r="Q453" s="40" t="s">
        <v>192</v>
      </c>
    </row>
    <row r="454" spans="1:17">
      <c r="A454" s="14" t="s">
        <v>41</v>
      </c>
      <c r="B454" s="14">
        <v>2000</v>
      </c>
      <c r="C454" s="34">
        <v>4372700</v>
      </c>
      <c r="D454" s="32">
        <v>0.42563733172398355</v>
      </c>
      <c r="K454" s="34">
        <v>10273300</v>
      </c>
      <c r="L454" s="32">
        <v>0.26</v>
      </c>
      <c r="M454" s="34">
        <f>K454*L454</f>
        <v>2671058</v>
      </c>
      <c r="N454" s="34">
        <f>K454-M454</f>
        <v>7602242</v>
      </c>
      <c r="O454" s="34">
        <v>5800</v>
      </c>
      <c r="P454" s="14" t="s">
        <v>178</v>
      </c>
      <c r="Q454" s="15" t="s">
        <v>191</v>
      </c>
    </row>
    <row r="455" spans="1:17">
      <c r="A455" s="14" t="s">
        <v>41</v>
      </c>
      <c r="B455" s="14">
        <v>2001</v>
      </c>
      <c r="C455" s="34">
        <v>6996400</v>
      </c>
      <c r="D455" s="32">
        <v>0.68431142410015644</v>
      </c>
      <c r="K455" s="34">
        <v>10224000</v>
      </c>
      <c r="L455" s="32">
        <v>0.26100000000000001</v>
      </c>
      <c r="M455" s="34">
        <f t="shared" ref="M455:M463" si="121">K455*L455</f>
        <v>2668464</v>
      </c>
      <c r="N455" s="34">
        <f t="shared" ref="N455:N456" si="122">K455-M455</f>
        <v>7555536</v>
      </c>
      <c r="O455" s="34">
        <v>5760</v>
      </c>
      <c r="P455" s="14" t="s">
        <v>178</v>
      </c>
      <c r="Q455" s="15" t="s">
        <v>191</v>
      </c>
    </row>
    <row r="456" spans="1:17">
      <c r="A456" s="14" t="s">
        <v>41</v>
      </c>
      <c r="B456" s="14">
        <v>2002</v>
      </c>
      <c r="C456" s="34">
        <v>8570800</v>
      </c>
      <c r="D456" s="32">
        <v>0.83987491049601593</v>
      </c>
      <c r="K456" s="34">
        <v>10204853</v>
      </c>
      <c r="L456" s="32">
        <v>0.26200000000000001</v>
      </c>
      <c r="M456" s="34">
        <f t="shared" si="121"/>
        <v>2673671.486</v>
      </c>
      <c r="N456" s="34">
        <f t="shared" si="122"/>
        <v>7531181.5140000004</v>
      </c>
      <c r="O456" s="34">
        <v>6020</v>
      </c>
      <c r="P456" s="14" t="s">
        <v>178</v>
      </c>
      <c r="Q456" s="15" t="s">
        <v>191</v>
      </c>
    </row>
    <row r="457" spans="1:17">
      <c r="A457" s="14" t="s">
        <v>41</v>
      </c>
      <c r="B457" s="14">
        <v>2003</v>
      </c>
      <c r="C457" s="34">
        <v>9708751</v>
      </c>
      <c r="D457" s="32">
        <v>0.95115182551574051</v>
      </c>
      <c r="K457" s="34">
        <v>10207362</v>
      </c>
      <c r="L457" s="32">
        <v>0.26300000000000001</v>
      </c>
      <c r="M457" s="34">
        <f t="shared" si="121"/>
        <v>2684536.2060000002</v>
      </c>
      <c r="N457" s="34">
        <f>K457-M457</f>
        <v>7522825.7939999998</v>
      </c>
      <c r="O457" s="34">
        <v>7330</v>
      </c>
      <c r="P457" s="14" t="s">
        <v>178</v>
      </c>
      <c r="Q457" s="15" t="s">
        <v>191</v>
      </c>
    </row>
    <row r="458" spans="1:17">
      <c r="A458" s="14" t="s">
        <v>41</v>
      </c>
      <c r="B458" s="14">
        <v>2004</v>
      </c>
      <c r="C458" s="34">
        <v>10263284</v>
      </c>
      <c r="D458" s="32">
        <v>1.0046268525812803</v>
      </c>
      <c r="K458" s="34">
        <v>10216016</v>
      </c>
      <c r="L458" s="32">
        <v>0.26400000000000001</v>
      </c>
      <c r="M458" s="34">
        <f t="shared" si="121"/>
        <v>2697028.2239999999</v>
      </c>
      <c r="N458" s="34">
        <f t="shared" ref="N458:N463" si="123">K458-M458</f>
        <v>7518987.7760000005</v>
      </c>
      <c r="O458" s="34">
        <v>9270</v>
      </c>
      <c r="P458" s="14" t="s">
        <v>178</v>
      </c>
      <c r="Q458" s="15" t="s">
        <v>191</v>
      </c>
    </row>
    <row r="459" spans="1:17">
      <c r="A459" s="14" t="s">
        <v>41</v>
      </c>
      <c r="B459" s="14">
        <v>2005</v>
      </c>
      <c r="C459" s="34">
        <v>11452142</v>
      </c>
      <c r="D459" s="32">
        <v>1.1188290776281118</v>
      </c>
      <c r="K459" s="34">
        <v>10235828</v>
      </c>
      <c r="L459" s="32">
        <v>0.26500000000000001</v>
      </c>
      <c r="M459" s="34">
        <f t="shared" si="121"/>
        <v>2712494.42</v>
      </c>
      <c r="N459" s="34">
        <f t="shared" si="123"/>
        <v>7523333.5800000001</v>
      </c>
      <c r="O459" s="34">
        <v>11330</v>
      </c>
      <c r="P459" s="14" t="s">
        <v>178</v>
      </c>
      <c r="Q459" s="15" t="s">
        <v>191</v>
      </c>
    </row>
    <row r="460" spans="1:17">
      <c r="A460" s="14" t="s">
        <v>41</v>
      </c>
      <c r="B460" s="14">
        <v>2006</v>
      </c>
      <c r="C460" s="34">
        <v>12326500</v>
      </c>
      <c r="D460" s="32">
        <v>1.2003446444461627</v>
      </c>
      <c r="K460" s="34">
        <v>10269134</v>
      </c>
      <c r="L460" s="32">
        <v>0.26500000000000001</v>
      </c>
      <c r="M460" s="34">
        <f t="shared" si="121"/>
        <v>2721320.5100000002</v>
      </c>
      <c r="N460" s="34">
        <f t="shared" si="123"/>
        <v>7547813.4900000002</v>
      </c>
      <c r="O460" s="34">
        <v>12890</v>
      </c>
      <c r="P460" s="14" t="s">
        <v>178</v>
      </c>
      <c r="Q460" s="15" t="s">
        <v>191</v>
      </c>
    </row>
    <row r="461" spans="1:17">
      <c r="A461" s="14" t="s">
        <v>41</v>
      </c>
      <c r="B461" s="14">
        <v>2007</v>
      </c>
      <c r="C461" s="34">
        <v>13055000</v>
      </c>
      <c r="D461" s="32">
        <v>1.2632860338914822</v>
      </c>
      <c r="K461" s="34">
        <v>10334160</v>
      </c>
      <c r="L461" s="32">
        <v>0.26500000000000001</v>
      </c>
      <c r="M461" s="34">
        <f t="shared" si="121"/>
        <v>2738552.4</v>
      </c>
      <c r="N461" s="34">
        <f t="shared" si="123"/>
        <v>7595607.5999999996</v>
      </c>
      <c r="O461" s="34">
        <v>14380</v>
      </c>
      <c r="P461" s="14" t="s">
        <v>178</v>
      </c>
      <c r="Q461" s="15" t="s">
        <v>191</v>
      </c>
    </row>
    <row r="462" spans="1:17">
      <c r="A462" s="14" t="s">
        <v>41</v>
      </c>
      <c r="B462" s="14">
        <v>2008</v>
      </c>
      <c r="C462" s="34">
        <v>13571176</v>
      </c>
      <c r="D462" s="32">
        <v>1.3018743831741417</v>
      </c>
      <c r="K462" s="34">
        <v>10424336</v>
      </c>
      <c r="L462" s="32">
        <v>0.26500000000000001</v>
      </c>
      <c r="M462" s="34">
        <f t="shared" si="121"/>
        <v>2762449.04</v>
      </c>
      <c r="N462" s="34">
        <f t="shared" si="123"/>
        <v>7661886.96</v>
      </c>
      <c r="O462" s="34">
        <v>16670</v>
      </c>
      <c r="P462" s="14" t="s">
        <v>178</v>
      </c>
      <c r="Q462" s="15" t="s">
        <v>191</v>
      </c>
    </row>
    <row r="463" spans="1:17">
      <c r="A463" s="14" t="s">
        <v>41</v>
      </c>
      <c r="B463" s="14">
        <v>2009</v>
      </c>
      <c r="C463" s="34">
        <v>13414600</v>
      </c>
      <c r="D463" s="32">
        <v>1.2788025132579026</v>
      </c>
      <c r="E463" s="33">
        <v>174.00056026999999</v>
      </c>
      <c r="F463" s="42" t="s">
        <v>207</v>
      </c>
      <c r="G463" s="42" t="s">
        <v>207</v>
      </c>
      <c r="H463" s="33">
        <v>22.496055299999998</v>
      </c>
      <c r="I463" s="33">
        <v>39.909840000000003</v>
      </c>
      <c r="J463" s="33">
        <v>868.98009999999999</v>
      </c>
      <c r="K463" s="34">
        <v>10489970</v>
      </c>
      <c r="L463" s="32">
        <v>0.26500000000000001</v>
      </c>
      <c r="M463" s="34">
        <f t="shared" si="121"/>
        <v>2779842.0500000003</v>
      </c>
      <c r="N463" s="34">
        <f t="shared" si="123"/>
        <v>7710127.9499999993</v>
      </c>
      <c r="O463" s="34">
        <v>17310</v>
      </c>
      <c r="P463" s="14" t="s">
        <v>178</v>
      </c>
      <c r="Q463" s="15" t="s">
        <v>191</v>
      </c>
    </row>
    <row r="464" spans="1:17" s="35" customFormat="1">
      <c r="A464" s="35" t="s">
        <v>41</v>
      </c>
      <c r="B464" s="35">
        <v>2010</v>
      </c>
      <c r="C464" s="36">
        <v>13501083</v>
      </c>
      <c r="D464" s="37">
        <v>1.2815456098718556</v>
      </c>
      <c r="E464" s="38"/>
      <c r="F464" s="38"/>
      <c r="G464" s="37"/>
      <c r="H464" s="38"/>
      <c r="I464" s="38"/>
      <c r="J464" s="38"/>
      <c r="K464" s="36">
        <v>10535000</v>
      </c>
      <c r="L464" s="39" t="s">
        <v>207</v>
      </c>
      <c r="M464" s="39" t="s">
        <v>207</v>
      </c>
      <c r="N464" s="39" t="s">
        <v>207</v>
      </c>
      <c r="O464" s="36">
        <v>17310</v>
      </c>
      <c r="P464" s="35" t="s">
        <v>178</v>
      </c>
      <c r="Q464" s="40" t="s">
        <v>191</v>
      </c>
    </row>
    <row r="465" spans="1:17">
      <c r="A465" s="14" t="s">
        <v>42</v>
      </c>
      <c r="B465" s="14">
        <v>2000</v>
      </c>
      <c r="C465" s="34">
        <v>3428000</v>
      </c>
      <c r="D465" s="32">
        <v>0.64226701520456619</v>
      </c>
      <c r="K465" s="34">
        <v>5337344</v>
      </c>
      <c r="L465" s="32">
        <v>0.14899999999999999</v>
      </c>
      <c r="M465" s="34">
        <f>K465*L465</f>
        <v>795264.25599999994</v>
      </c>
      <c r="N465" s="34">
        <f>K465-M465</f>
        <v>4542079.7439999999</v>
      </c>
      <c r="O465" s="34">
        <v>31850</v>
      </c>
      <c r="P465" s="14" t="s">
        <v>178</v>
      </c>
      <c r="Q465" s="15" t="s">
        <v>204</v>
      </c>
    </row>
    <row r="466" spans="1:17">
      <c r="A466" s="14" t="s">
        <v>42</v>
      </c>
      <c r="B466" s="14">
        <v>2001</v>
      </c>
      <c r="C466" s="34">
        <v>3837000</v>
      </c>
      <c r="D466" s="32">
        <v>0.71651563878947133</v>
      </c>
      <c r="K466" s="34">
        <v>5355082</v>
      </c>
      <c r="L466" s="32">
        <v>0.1474</v>
      </c>
      <c r="M466" s="34">
        <f t="shared" ref="M466:M474" si="124">K466*L466</f>
        <v>789339.08680000005</v>
      </c>
      <c r="N466" s="34">
        <f t="shared" ref="N466:N467" si="125">K466-M466</f>
        <v>4565742.9132000003</v>
      </c>
      <c r="O466" s="34">
        <v>30640</v>
      </c>
      <c r="P466" s="14" t="s">
        <v>178</v>
      </c>
      <c r="Q466" s="15" t="s">
        <v>204</v>
      </c>
    </row>
    <row r="467" spans="1:17">
      <c r="A467" s="14" t="s">
        <v>42</v>
      </c>
      <c r="B467" s="14">
        <v>2002</v>
      </c>
      <c r="C467" s="34">
        <v>4208000</v>
      </c>
      <c r="D467" s="32">
        <v>0.78299224729753236</v>
      </c>
      <c r="K467" s="34">
        <v>5374255</v>
      </c>
      <c r="L467" s="32">
        <v>0.14580000000000001</v>
      </c>
      <c r="M467" s="34">
        <f t="shared" si="124"/>
        <v>783566.37900000007</v>
      </c>
      <c r="N467" s="34">
        <f t="shared" si="125"/>
        <v>4590688.6210000003</v>
      </c>
      <c r="O467" s="34">
        <v>30070</v>
      </c>
      <c r="P467" s="14" t="s">
        <v>178</v>
      </c>
      <c r="Q467" s="15" t="s">
        <v>204</v>
      </c>
    </row>
    <row r="468" spans="1:17">
      <c r="A468" s="14" t="s">
        <v>42</v>
      </c>
      <c r="B468" s="14">
        <v>2003</v>
      </c>
      <c r="C468" s="34">
        <v>5004425</v>
      </c>
      <c r="D468" s="32">
        <v>0.92895180293044177</v>
      </c>
      <c r="K468" s="34">
        <v>5387174</v>
      </c>
      <c r="L468" s="32">
        <v>0.14419999999999999</v>
      </c>
      <c r="M468" s="34">
        <f t="shared" si="124"/>
        <v>776830.49080000003</v>
      </c>
      <c r="N468" s="34">
        <f>K468-M468</f>
        <v>4610343.5092000002</v>
      </c>
      <c r="O468" s="34">
        <v>33970</v>
      </c>
      <c r="P468" s="14" t="s">
        <v>178</v>
      </c>
      <c r="Q468" s="15" t="s">
        <v>204</v>
      </c>
    </row>
    <row r="469" spans="1:17">
      <c r="A469" s="14" t="s">
        <v>42</v>
      </c>
      <c r="B469" s="14">
        <v>2004</v>
      </c>
      <c r="C469" s="34">
        <v>5060840</v>
      </c>
      <c r="D469" s="32">
        <v>0.9369883638325498</v>
      </c>
      <c r="K469" s="34">
        <v>5401177</v>
      </c>
      <c r="L469" s="32">
        <v>0.1426</v>
      </c>
      <c r="M469" s="34">
        <f t="shared" si="124"/>
        <v>770207.84019999998</v>
      </c>
      <c r="N469" s="34">
        <f>K469-M469</f>
        <v>4630969.1598000005</v>
      </c>
      <c r="O469" s="34">
        <v>41010</v>
      </c>
      <c r="P469" s="14" t="s">
        <v>178</v>
      </c>
      <c r="Q469" s="15" t="s">
        <v>204</v>
      </c>
    </row>
    <row r="470" spans="1:17">
      <c r="A470" s="14" t="s">
        <v>42</v>
      </c>
      <c r="B470" s="14">
        <v>2005</v>
      </c>
      <c r="C470" s="34">
        <v>5469345</v>
      </c>
      <c r="D470" s="32">
        <v>1.0098536220051115</v>
      </c>
      <c r="K470" s="34">
        <v>5415978</v>
      </c>
      <c r="L470" s="32">
        <v>0.14099999999999999</v>
      </c>
      <c r="M470" s="34">
        <f t="shared" si="124"/>
        <v>763652.89799999993</v>
      </c>
      <c r="N470" s="34">
        <f t="shared" ref="N470:N474" si="126">K470-M470</f>
        <v>4652325.102</v>
      </c>
      <c r="O470" s="34">
        <v>48250</v>
      </c>
      <c r="P470" s="14" t="s">
        <v>178</v>
      </c>
      <c r="Q470" s="15" t="s">
        <v>204</v>
      </c>
    </row>
    <row r="471" spans="1:17">
      <c r="A471" s="14" t="s">
        <v>42</v>
      </c>
      <c r="B471" s="14">
        <v>2006</v>
      </c>
      <c r="C471" s="34">
        <v>5840948</v>
      </c>
      <c r="D471" s="32">
        <v>1.0742423774275041</v>
      </c>
      <c r="K471" s="34">
        <v>5437272</v>
      </c>
      <c r="L471" s="32">
        <v>0.1384</v>
      </c>
      <c r="M471" s="34">
        <f t="shared" si="124"/>
        <v>752518.44479999994</v>
      </c>
      <c r="N471" s="34">
        <f t="shared" si="126"/>
        <v>4684753.5552000003</v>
      </c>
      <c r="O471" s="34">
        <v>51830</v>
      </c>
      <c r="P471" s="14" t="s">
        <v>178</v>
      </c>
      <c r="Q471" s="15" t="s">
        <v>204</v>
      </c>
    </row>
    <row r="472" spans="1:17">
      <c r="A472" s="14" t="s">
        <v>42</v>
      </c>
      <c r="B472" s="14">
        <v>2007</v>
      </c>
      <c r="C472" s="34">
        <v>6297105</v>
      </c>
      <c r="D472" s="32">
        <v>1.1530122652678654</v>
      </c>
      <c r="K472" s="34">
        <v>5461438</v>
      </c>
      <c r="L472" s="32">
        <v>0.1358</v>
      </c>
      <c r="M472" s="34">
        <f t="shared" si="124"/>
        <v>741663.28040000005</v>
      </c>
      <c r="N472" s="34">
        <f t="shared" si="126"/>
        <v>4719774.7195999995</v>
      </c>
      <c r="O472" s="34">
        <v>54420</v>
      </c>
      <c r="P472" s="14" t="s">
        <v>178</v>
      </c>
      <c r="Q472" s="15" t="s">
        <v>204</v>
      </c>
    </row>
    <row r="473" spans="1:17">
      <c r="A473" s="14" t="s">
        <v>42</v>
      </c>
      <c r="B473" s="14">
        <v>2008</v>
      </c>
      <c r="C473" s="34">
        <v>6845596</v>
      </c>
      <c r="D473" s="32">
        <v>1.2460990665355327</v>
      </c>
      <c r="K473" s="34">
        <v>5493621</v>
      </c>
      <c r="L473" s="32">
        <v>0.13320000000000001</v>
      </c>
      <c r="M473" s="34">
        <f t="shared" si="124"/>
        <v>731750.31720000005</v>
      </c>
      <c r="N473" s="34">
        <f t="shared" si="126"/>
        <v>4761870.6827999996</v>
      </c>
      <c r="O473" s="34">
        <v>58550</v>
      </c>
      <c r="P473" s="14" t="s">
        <v>178</v>
      </c>
      <c r="Q473" s="15" t="s">
        <v>204</v>
      </c>
    </row>
    <row r="474" spans="1:17">
      <c r="A474" s="14" t="s">
        <v>42</v>
      </c>
      <c r="B474" s="14">
        <v>2009</v>
      </c>
      <c r="C474" s="34">
        <v>7587200</v>
      </c>
      <c r="D474" s="32">
        <v>1.3721883720635817</v>
      </c>
      <c r="E474" s="41" t="s">
        <v>207</v>
      </c>
      <c r="F474" s="41" t="s">
        <v>207</v>
      </c>
      <c r="G474" s="41" t="s">
        <v>207</v>
      </c>
      <c r="H474" s="33">
        <v>47.366489999999999</v>
      </c>
      <c r="I474" s="41" t="s">
        <v>207</v>
      </c>
      <c r="J474" s="41" t="s">
        <v>207</v>
      </c>
      <c r="K474" s="34">
        <v>5529270</v>
      </c>
      <c r="L474" s="32">
        <v>0.13059999999999999</v>
      </c>
      <c r="M474" s="34">
        <f t="shared" si="124"/>
        <v>722122.66200000001</v>
      </c>
      <c r="N474" s="34">
        <f t="shared" si="126"/>
        <v>4807147.3379999995</v>
      </c>
      <c r="O474" s="34">
        <v>58930</v>
      </c>
      <c r="P474" s="14" t="s">
        <v>178</v>
      </c>
      <c r="Q474" s="15" t="s">
        <v>204</v>
      </c>
    </row>
    <row r="475" spans="1:17" s="35" customFormat="1">
      <c r="A475" s="35" t="s">
        <v>42</v>
      </c>
      <c r="B475" s="35">
        <v>2010</v>
      </c>
      <c r="C475" s="36">
        <v>7389069</v>
      </c>
      <c r="D475" s="37">
        <v>1.3277752021563343</v>
      </c>
      <c r="E475" s="38"/>
      <c r="F475" s="38"/>
      <c r="G475" s="37"/>
      <c r="H475" s="38"/>
      <c r="I475" s="38"/>
      <c r="J475" s="38"/>
      <c r="K475" s="36">
        <v>5565000</v>
      </c>
      <c r="L475" s="39" t="s">
        <v>207</v>
      </c>
      <c r="M475" s="39" t="s">
        <v>207</v>
      </c>
      <c r="N475" s="39" t="s">
        <v>207</v>
      </c>
      <c r="O475" s="36">
        <v>63361.547474928717</v>
      </c>
      <c r="P475" s="35" t="s">
        <v>178</v>
      </c>
      <c r="Q475" s="40" t="s">
        <v>204</v>
      </c>
    </row>
    <row r="476" spans="1:17">
      <c r="A476" s="14" t="s">
        <v>43</v>
      </c>
      <c r="B476" s="14">
        <v>2000</v>
      </c>
      <c r="C476" s="34">
        <v>410.71301366016729</v>
      </c>
      <c r="D476" s="32">
        <v>5.6295911330261255E-4</v>
      </c>
      <c r="K476" s="34">
        <v>729561</v>
      </c>
      <c r="L476" s="32">
        <v>0.16699999999999998</v>
      </c>
      <c r="M476" s="34">
        <f>K476*L476</f>
        <v>121836.68699999999</v>
      </c>
      <c r="N476" s="34">
        <f>K476-M476</f>
        <v>607724.31299999997</v>
      </c>
      <c r="O476" s="34">
        <v>760</v>
      </c>
      <c r="P476" s="14" t="s">
        <v>177</v>
      </c>
      <c r="Q476" s="15" t="s">
        <v>193</v>
      </c>
    </row>
    <row r="477" spans="1:17">
      <c r="A477" s="14" t="s">
        <v>43</v>
      </c>
      <c r="B477" s="14">
        <v>2001</v>
      </c>
      <c r="C477" s="34">
        <v>13882.099861713654</v>
      </c>
      <c r="D477" s="32">
        <v>1.8577584291353165E-2</v>
      </c>
      <c r="K477" s="34">
        <v>747250</v>
      </c>
      <c r="L477" s="32">
        <v>0.16140000000000002</v>
      </c>
      <c r="M477" s="34">
        <f t="shared" ref="M477:M485" si="127">K477*L477</f>
        <v>120606.15000000001</v>
      </c>
      <c r="N477" s="34">
        <f t="shared" ref="N477:N478" si="128">K477-M477</f>
        <v>626643.85</v>
      </c>
      <c r="O477" s="34">
        <v>760</v>
      </c>
      <c r="P477" s="14" t="s">
        <v>177</v>
      </c>
      <c r="Q477" s="15" t="s">
        <v>193</v>
      </c>
    </row>
    <row r="478" spans="1:17">
      <c r="A478" s="14" t="s">
        <v>43</v>
      </c>
      <c r="B478" s="14">
        <v>2002</v>
      </c>
      <c r="C478" s="34">
        <v>23460.168936159142</v>
      </c>
      <c r="D478" s="32">
        <v>3.0752189650454124E-2</v>
      </c>
      <c r="K478" s="34">
        <v>762878</v>
      </c>
      <c r="L478" s="32">
        <v>0.15579999999999999</v>
      </c>
      <c r="M478" s="34">
        <f t="shared" si="127"/>
        <v>118856.3924</v>
      </c>
      <c r="N478" s="34">
        <f t="shared" si="128"/>
        <v>644021.60759999999</v>
      </c>
      <c r="O478" s="34">
        <v>780</v>
      </c>
      <c r="P478" s="14" t="s">
        <v>177</v>
      </c>
      <c r="Q478" s="15" t="s">
        <v>193</v>
      </c>
    </row>
    <row r="479" spans="1:17">
      <c r="A479" s="14" t="s">
        <v>43</v>
      </c>
      <c r="B479" s="14">
        <v>2003</v>
      </c>
      <c r="C479" s="34">
        <v>28664.14441512385</v>
      </c>
      <c r="D479" s="32">
        <v>3.6887420087899109E-2</v>
      </c>
      <c r="K479" s="34">
        <v>777071</v>
      </c>
      <c r="L479" s="32">
        <v>0.1502</v>
      </c>
      <c r="M479" s="34">
        <f t="shared" si="127"/>
        <v>116716.06419999999</v>
      </c>
      <c r="N479" s="34">
        <f>K479-M479</f>
        <v>660354.93579999998</v>
      </c>
      <c r="O479" s="34">
        <v>870</v>
      </c>
      <c r="P479" s="14" t="s">
        <v>177</v>
      </c>
      <c r="Q479" s="15" t="s">
        <v>193</v>
      </c>
    </row>
    <row r="480" spans="1:17">
      <c r="A480" s="14" t="s">
        <v>43</v>
      </c>
      <c r="B480" s="14">
        <v>2004</v>
      </c>
      <c r="C480" s="34">
        <v>33459.822839332272</v>
      </c>
      <c r="D480" s="32">
        <v>4.2309005112679959E-2</v>
      </c>
      <c r="K480" s="34">
        <v>790844</v>
      </c>
      <c r="L480" s="32">
        <v>0.14460000000000001</v>
      </c>
      <c r="M480" s="34">
        <f t="shared" si="127"/>
        <v>114356.04240000001</v>
      </c>
      <c r="N480" s="34">
        <f t="shared" ref="N480:N485" si="129">K480-M480</f>
        <v>676487.95759999997</v>
      </c>
      <c r="O480" s="34">
        <v>950</v>
      </c>
      <c r="P480" s="14" t="s">
        <v>177</v>
      </c>
      <c r="Q480" s="15" t="s">
        <v>193</v>
      </c>
    </row>
    <row r="481" spans="1:17">
      <c r="A481" s="14" t="s">
        <v>43</v>
      </c>
      <c r="B481" s="14">
        <v>2005</v>
      </c>
      <c r="C481" s="34">
        <v>45602.432290249926</v>
      </c>
      <c r="D481" s="32">
        <v>5.6653206810755988E-2</v>
      </c>
      <c r="K481" s="34">
        <v>804940</v>
      </c>
      <c r="L481" s="32">
        <v>0.13900000000000001</v>
      </c>
      <c r="M481" s="34">
        <f t="shared" si="127"/>
        <v>111886.66</v>
      </c>
      <c r="N481" s="34">
        <f t="shared" si="129"/>
        <v>693053.34</v>
      </c>
      <c r="O481" s="34">
        <v>1000</v>
      </c>
      <c r="P481" s="14" t="s">
        <v>177</v>
      </c>
      <c r="Q481" s="15" t="s">
        <v>193</v>
      </c>
    </row>
    <row r="482" spans="1:17">
      <c r="A482" s="14" t="s">
        <v>43</v>
      </c>
      <c r="B482" s="14">
        <v>2006</v>
      </c>
      <c r="C482" s="34">
        <v>57066.157289176357</v>
      </c>
      <c r="D482" s="32">
        <v>6.9635250340361221E-2</v>
      </c>
      <c r="K482" s="34">
        <v>819501</v>
      </c>
      <c r="L482" s="32">
        <v>0.13500000000000001</v>
      </c>
      <c r="M482" s="34">
        <f t="shared" si="127"/>
        <v>110632.63500000001</v>
      </c>
      <c r="N482" s="34">
        <f t="shared" si="129"/>
        <v>708868.36499999999</v>
      </c>
      <c r="O482" s="34">
        <v>1050</v>
      </c>
      <c r="P482" s="14" t="s">
        <v>177</v>
      </c>
      <c r="Q482" s="15" t="s">
        <v>193</v>
      </c>
    </row>
    <row r="483" spans="1:17">
      <c r="A483" s="14" t="s">
        <v>43</v>
      </c>
      <c r="B483" s="14">
        <v>2007</v>
      </c>
      <c r="C483" s="34">
        <v>69544.585027733789</v>
      </c>
      <c r="D483" s="32">
        <v>8.3357707355987049E-2</v>
      </c>
      <c r="K483" s="34">
        <v>834291</v>
      </c>
      <c r="L483" s="32">
        <v>0.13100000000000001</v>
      </c>
      <c r="M483" s="34">
        <f t="shared" si="127"/>
        <v>109292.121</v>
      </c>
      <c r="N483" s="34">
        <f t="shared" si="129"/>
        <v>724998.87899999996</v>
      </c>
      <c r="O483" s="34">
        <v>1110</v>
      </c>
      <c r="P483" s="14" t="s">
        <v>177</v>
      </c>
      <c r="Q483" s="15" t="s">
        <v>193</v>
      </c>
    </row>
    <row r="484" spans="1:17">
      <c r="A484" s="14" t="s">
        <v>43</v>
      </c>
      <c r="B484" s="14">
        <v>2008</v>
      </c>
      <c r="C484" s="34">
        <v>82518.284341587307</v>
      </c>
      <c r="D484" s="32">
        <v>9.7166641359781106E-2</v>
      </c>
      <c r="K484" s="34">
        <v>849245</v>
      </c>
      <c r="L484" s="32">
        <v>0.127</v>
      </c>
      <c r="M484" s="34">
        <f t="shared" si="127"/>
        <v>107854.11500000001</v>
      </c>
      <c r="N484" s="34">
        <f t="shared" si="129"/>
        <v>741390.88500000001</v>
      </c>
      <c r="O484" s="34">
        <v>1210</v>
      </c>
      <c r="P484" s="14" t="s">
        <v>177</v>
      </c>
      <c r="Q484" s="15" t="s">
        <v>193</v>
      </c>
    </row>
    <row r="485" spans="1:17">
      <c r="A485" s="14" t="s">
        <v>43</v>
      </c>
      <c r="B485" s="14">
        <v>2009</v>
      </c>
      <c r="C485" s="34">
        <v>95564.462422557335</v>
      </c>
      <c r="D485" s="32">
        <v>0.11058116322637224</v>
      </c>
      <c r="E485" s="41" t="s">
        <v>207</v>
      </c>
      <c r="F485" s="41" t="s">
        <v>207</v>
      </c>
      <c r="G485" s="41" t="s">
        <v>207</v>
      </c>
      <c r="H485" s="41" t="s">
        <v>207</v>
      </c>
      <c r="I485" s="41" t="s">
        <v>207</v>
      </c>
      <c r="J485" s="41" t="s">
        <v>207</v>
      </c>
      <c r="K485" s="34">
        <v>864202</v>
      </c>
      <c r="L485" s="32">
        <v>0.12300000000000001</v>
      </c>
      <c r="M485" s="34">
        <f t="shared" si="127"/>
        <v>106296.84600000001</v>
      </c>
      <c r="N485" s="34">
        <f t="shared" si="129"/>
        <v>757905.15399999998</v>
      </c>
      <c r="O485" s="34">
        <v>1280</v>
      </c>
      <c r="P485" s="14" t="s">
        <v>177</v>
      </c>
      <c r="Q485" s="15" t="s">
        <v>193</v>
      </c>
    </row>
    <row r="486" spans="1:17" s="35" customFormat="1">
      <c r="A486" s="35" t="s">
        <v>43</v>
      </c>
      <c r="B486" s="35">
        <v>2010</v>
      </c>
      <c r="C486" s="36">
        <v>108320.72543506135</v>
      </c>
      <c r="D486" s="37">
        <v>0.12323176955069551</v>
      </c>
      <c r="E486" s="38"/>
      <c r="F486" s="38"/>
      <c r="G486" s="37"/>
      <c r="H486" s="38"/>
      <c r="I486" s="38"/>
      <c r="J486" s="38"/>
      <c r="K486" s="36">
        <v>879000</v>
      </c>
      <c r="L486" s="39" t="s">
        <v>207</v>
      </c>
      <c r="M486" s="39" t="s">
        <v>207</v>
      </c>
      <c r="N486" s="39" t="s">
        <v>207</v>
      </c>
      <c r="O486" s="36">
        <v>1358.6489031712279</v>
      </c>
      <c r="P486" s="35" t="s">
        <v>177</v>
      </c>
      <c r="Q486" s="40" t="s">
        <v>193</v>
      </c>
    </row>
    <row r="487" spans="1:17">
      <c r="A487" s="14" t="s">
        <v>44</v>
      </c>
      <c r="B487" s="14">
        <v>2000</v>
      </c>
      <c r="C487" s="34">
        <v>469463.99486167025</v>
      </c>
      <c r="D487" s="32">
        <v>5.3167959975404987E-2</v>
      </c>
      <c r="K487" s="34">
        <v>8829829</v>
      </c>
      <c r="L487" s="32">
        <v>0.376</v>
      </c>
      <c r="M487" s="34">
        <f>K487*L487</f>
        <v>3320015.7039999999</v>
      </c>
      <c r="N487" s="34">
        <f>K487-M487</f>
        <v>5509813.2960000001</v>
      </c>
      <c r="O487" s="34">
        <v>2550</v>
      </c>
      <c r="P487" s="14" t="s">
        <v>177</v>
      </c>
      <c r="Q487" s="15" t="s">
        <v>194</v>
      </c>
    </row>
    <row r="488" spans="1:17">
      <c r="A488" s="14" t="s">
        <v>44</v>
      </c>
      <c r="B488" s="14">
        <v>2001</v>
      </c>
      <c r="C488" s="34">
        <v>681039.57088362158</v>
      </c>
      <c r="D488" s="32">
        <v>7.5920961494102546E-2</v>
      </c>
      <c r="K488" s="34">
        <v>8970376</v>
      </c>
      <c r="L488" s="32">
        <v>0.36719999999999997</v>
      </c>
      <c r="M488" s="34">
        <f t="shared" ref="M488:M496" si="130">K488*L488</f>
        <v>3293922.0671999999</v>
      </c>
      <c r="N488" s="34">
        <f t="shared" ref="N488:N489" si="131">K488-M488</f>
        <v>5676453.9328000005</v>
      </c>
      <c r="O488" s="34">
        <v>2570</v>
      </c>
      <c r="P488" s="14" t="s">
        <v>177</v>
      </c>
      <c r="Q488" s="15" t="s">
        <v>194</v>
      </c>
    </row>
    <row r="489" spans="1:17">
      <c r="A489" s="14" t="s">
        <v>44</v>
      </c>
      <c r="B489" s="14">
        <v>2002</v>
      </c>
      <c r="C489" s="34">
        <v>1104239.8910864708</v>
      </c>
      <c r="D489" s="32">
        <v>0.12119671684077089</v>
      </c>
      <c r="K489" s="34">
        <v>9111137</v>
      </c>
      <c r="L489" s="32">
        <v>0.35840000000000005</v>
      </c>
      <c r="M489" s="34">
        <f t="shared" si="130"/>
        <v>3265431.5008000005</v>
      </c>
      <c r="N489" s="34">
        <f t="shared" si="131"/>
        <v>5845705.4991999995</v>
      </c>
      <c r="O489" s="34">
        <v>2720</v>
      </c>
      <c r="P489" s="14" t="s">
        <v>177</v>
      </c>
      <c r="Q489" s="15" t="s">
        <v>194</v>
      </c>
    </row>
    <row r="490" spans="1:17">
      <c r="A490" s="14" t="s">
        <v>44</v>
      </c>
      <c r="B490" s="14">
        <v>2003</v>
      </c>
      <c r="C490" s="34">
        <v>1518679.7280126344</v>
      </c>
      <c r="D490" s="32">
        <v>0.16414549795349156</v>
      </c>
      <c r="K490" s="34">
        <v>9252034</v>
      </c>
      <c r="L490" s="32">
        <v>0.34960000000000002</v>
      </c>
      <c r="M490" s="34">
        <f t="shared" si="130"/>
        <v>3234511.0864000004</v>
      </c>
      <c r="N490" s="34">
        <f>K490-M490</f>
        <v>6017522.9135999996</v>
      </c>
      <c r="O490" s="34">
        <v>2510</v>
      </c>
      <c r="P490" s="14" t="s">
        <v>177</v>
      </c>
      <c r="Q490" s="15" t="s">
        <v>194</v>
      </c>
    </row>
    <row r="491" spans="1:17">
      <c r="A491" s="14" t="s">
        <v>44</v>
      </c>
      <c r="B491" s="14">
        <v>2004</v>
      </c>
      <c r="C491" s="34">
        <v>1792577.7269546227</v>
      </c>
      <c r="D491" s="32">
        <v>0.19084449546412621</v>
      </c>
      <c r="K491" s="34">
        <v>9392871</v>
      </c>
      <c r="L491" s="32">
        <v>0.34079999999999999</v>
      </c>
      <c r="M491" s="34">
        <f t="shared" si="130"/>
        <v>3201090.4367999998</v>
      </c>
      <c r="N491" s="34">
        <f t="shared" ref="N491:N496" si="132">K491-M491</f>
        <v>6191780.5632000007</v>
      </c>
      <c r="O491" s="34">
        <v>2400</v>
      </c>
      <c r="P491" s="14" t="s">
        <v>177</v>
      </c>
      <c r="Q491" s="15" t="s">
        <v>194</v>
      </c>
    </row>
    <row r="492" spans="1:17">
      <c r="A492" s="14" t="s">
        <v>44</v>
      </c>
      <c r="B492" s="14">
        <v>2005</v>
      </c>
      <c r="C492" s="34">
        <v>2531008.653223332</v>
      </c>
      <c r="D492" s="32">
        <v>0.26548739198532201</v>
      </c>
      <c r="K492" s="34">
        <v>9533442</v>
      </c>
      <c r="L492" s="32">
        <v>0.33200000000000002</v>
      </c>
      <c r="M492" s="34">
        <f t="shared" si="130"/>
        <v>3165102.7439999999</v>
      </c>
      <c r="N492" s="34">
        <f t="shared" si="132"/>
        <v>6368339.2560000001</v>
      </c>
      <c r="O492" s="34">
        <v>2810</v>
      </c>
      <c r="P492" s="14" t="s">
        <v>177</v>
      </c>
      <c r="Q492" s="15" t="s">
        <v>194</v>
      </c>
    </row>
    <row r="493" spans="1:17">
      <c r="A493" s="14" t="s">
        <v>44</v>
      </c>
      <c r="B493" s="14">
        <v>2006</v>
      </c>
      <c r="C493" s="34">
        <v>3217208.743050321</v>
      </c>
      <c r="D493" s="32">
        <v>0.33257083139384047</v>
      </c>
      <c r="K493" s="34">
        <v>9673755</v>
      </c>
      <c r="L493" s="32">
        <v>0.3246</v>
      </c>
      <c r="M493" s="34">
        <f t="shared" si="130"/>
        <v>3140100.8730000001</v>
      </c>
      <c r="N493" s="34">
        <f t="shared" si="132"/>
        <v>6533654.1270000003</v>
      </c>
      <c r="O493" s="34">
        <v>3360</v>
      </c>
      <c r="P493" s="14" t="s">
        <v>177</v>
      </c>
      <c r="Q493" s="15" t="s">
        <v>194</v>
      </c>
    </row>
    <row r="494" spans="1:17">
      <c r="A494" s="14" t="s">
        <v>44</v>
      </c>
      <c r="B494" s="14">
        <v>2007</v>
      </c>
      <c r="C494" s="34">
        <v>4031082.8648577114</v>
      </c>
      <c r="D494" s="32">
        <v>0.41076134541676912</v>
      </c>
      <c r="K494" s="34">
        <v>9813686</v>
      </c>
      <c r="L494" s="32">
        <v>0.31719999999999998</v>
      </c>
      <c r="M494" s="34">
        <f t="shared" si="130"/>
        <v>3112901.1991999997</v>
      </c>
      <c r="N494" s="34">
        <f t="shared" si="132"/>
        <v>6700784.8008000003</v>
      </c>
      <c r="O494" s="34">
        <v>4030</v>
      </c>
      <c r="P494" s="14" t="s">
        <v>177</v>
      </c>
      <c r="Q494" s="15" t="s">
        <v>194</v>
      </c>
    </row>
    <row r="495" spans="1:17">
      <c r="A495" s="14" t="s">
        <v>44</v>
      </c>
      <c r="B495" s="14">
        <v>2008</v>
      </c>
      <c r="C495" s="34">
        <v>5130485.0366530307</v>
      </c>
      <c r="D495" s="32">
        <v>0.51548618629165766</v>
      </c>
      <c r="K495" s="34">
        <v>9952711</v>
      </c>
      <c r="L495" s="32">
        <v>0.30980000000000002</v>
      </c>
      <c r="M495" s="34">
        <f t="shared" si="130"/>
        <v>3083349.8678000001</v>
      </c>
      <c r="N495" s="34">
        <f t="shared" si="132"/>
        <v>6869361.1321999999</v>
      </c>
      <c r="O495" s="34">
        <v>4330</v>
      </c>
      <c r="P495" s="14" t="s">
        <v>177</v>
      </c>
      <c r="Q495" s="15" t="s">
        <v>194</v>
      </c>
    </row>
    <row r="496" spans="1:17">
      <c r="A496" s="14" t="s">
        <v>44</v>
      </c>
      <c r="B496" s="14">
        <v>2009</v>
      </c>
      <c r="C496" s="34">
        <v>6139238.9379008897</v>
      </c>
      <c r="D496" s="32">
        <v>0.60843875754692767</v>
      </c>
      <c r="E496" s="41" t="s">
        <v>207</v>
      </c>
      <c r="F496" s="33">
        <v>27.090039150000003</v>
      </c>
      <c r="G496" s="33">
        <v>0.60581389180151324</v>
      </c>
      <c r="H496" s="33">
        <v>12.8235823</v>
      </c>
      <c r="I496" s="33">
        <v>27.108450000000001</v>
      </c>
      <c r="J496" s="41" t="s">
        <v>207</v>
      </c>
      <c r="K496" s="34">
        <v>10090151</v>
      </c>
      <c r="L496" s="32">
        <v>0.3024</v>
      </c>
      <c r="M496" s="34">
        <f t="shared" si="130"/>
        <v>3051261.6623999998</v>
      </c>
      <c r="N496" s="34">
        <f t="shared" si="132"/>
        <v>7038889.3376000002</v>
      </c>
      <c r="O496" s="34">
        <v>4510</v>
      </c>
      <c r="P496" s="14" t="s">
        <v>177</v>
      </c>
      <c r="Q496" s="15" t="s">
        <v>194</v>
      </c>
    </row>
    <row r="497" spans="1:17" s="35" customFormat="1">
      <c r="A497" s="35" t="s">
        <v>44</v>
      </c>
      <c r="B497" s="35">
        <v>2010</v>
      </c>
      <c r="C497" s="36">
        <v>6913075.2141033402</v>
      </c>
      <c r="D497" s="37">
        <v>0.67609537546242937</v>
      </c>
      <c r="E497" s="38"/>
      <c r="F497" s="38"/>
      <c r="G497" s="37"/>
      <c r="H497" s="38"/>
      <c r="I497" s="38"/>
      <c r="J497" s="38"/>
      <c r="K497" s="36">
        <v>10225000</v>
      </c>
      <c r="L497" s="39" t="s">
        <v>207</v>
      </c>
      <c r="M497" s="39" t="s">
        <v>207</v>
      </c>
      <c r="N497" s="39" t="s">
        <v>207</v>
      </c>
      <c r="O497" s="36">
        <v>5116.4602204009352</v>
      </c>
      <c r="P497" s="35" t="s">
        <v>177</v>
      </c>
      <c r="Q497" s="40" t="s">
        <v>194</v>
      </c>
    </row>
    <row r="498" spans="1:17">
      <c r="A498" s="14" t="s">
        <v>45</v>
      </c>
      <c r="B498" s="14">
        <v>2000</v>
      </c>
      <c r="C498" s="34">
        <v>399802.58805674157</v>
      </c>
      <c r="D498" s="32">
        <v>3.2477042263645069E-2</v>
      </c>
      <c r="K498" s="34">
        <v>12310314</v>
      </c>
      <c r="L498" s="32">
        <v>0.39700000000000002</v>
      </c>
      <c r="M498" s="34">
        <f>K498*L498</f>
        <v>4887194.6579999998</v>
      </c>
      <c r="N498" s="34">
        <f>K498-M498</f>
        <v>7423119.3420000002</v>
      </c>
      <c r="O498" s="34">
        <v>1340</v>
      </c>
      <c r="P498" s="14" t="s">
        <v>177</v>
      </c>
      <c r="Q498" s="15" t="s">
        <v>194</v>
      </c>
    </row>
    <row r="499" spans="1:17">
      <c r="A499" s="14" t="s">
        <v>45</v>
      </c>
      <c r="B499" s="14">
        <v>2001</v>
      </c>
      <c r="C499" s="34">
        <v>698537.5781494648</v>
      </c>
      <c r="D499" s="32">
        <v>5.6018175869603504E-2</v>
      </c>
      <c r="K499" s="34">
        <v>12469838</v>
      </c>
      <c r="L499" s="32">
        <v>0.39039999999999997</v>
      </c>
      <c r="M499" s="34">
        <f t="shared" ref="M499:M506" si="133">K499*L499</f>
        <v>4868224.7551999995</v>
      </c>
      <c r="N499" s="34">
        <f t="shared" ref="N499:N500" si="134">K499-M499</f>
        <v>7601613.2448000005</v>
      </c>
      <c r="O499" s="34">
        <v>1390</v>
      </c>
      <c r="P499" s="14" t="s">
        <v>177</v>
      </c>
      <c r="Q499" s="15" t="s">
        <v>194</v>
      </c>
    </row>
    <row r="500" spans="1:17">
      <c r="A500" s="14" t="s">
        <v>45</v>
      </c>
      <c r="B500" s="14">
        <v>2002</v>
      </c>
      <c r="C500" s="34">
        <v>1312818.3877476647</v>
      </c>
      <c r="D500" s="32">
        <v>0.10399423918543302</v>
      </c>
      <c r="K500" s="34">
        <v>12623953</v>
      </c>
      <c r="L500" s="32">
        <v>0.38380000000000003</v>
      </c>
      <c r="M500" s="34">
        <f t="shared" si="133"/>
        <v>4845073.1614000006</v>
      </c>
      <c r="N500" s="34">
        <f t="shared" si="134"/>
        <v>7778879.8385999994</v>
      </c>
      <c r="O500" s="34">
        <v>1560</v>
      </c>
      <c r="P500" s="14" t="s">
        <v>177</v>
      </c>
      <c r="Q500" s="15" t="s">
        <v>194</v>
      </c>
    </row>
    <row r="501" spans="1:17">
      <c r="A501" s="14" t="s">
        <v>45</v>
      </c>
      <c r="B501" s="14">
        <v>2003</v>
      </c>
      <c r="C501" s="34">
        <v>1989746.3842554644</v>
      </c>
      <c r="D501" s="32">
        <v>0.15577150498175865</v>
      </c>
      <c r="K501" s="34">
        <v>12773494</v>
      </c>
      <c r="L501" s="32">
        <v>0.37719999999999998</v>
      </c>
      <c r="M501" s="34">
        <f t="shared" si="133"/>
        <v>4818161.9367999993</v>
      </c>
      <c r="N501" s="34">
        <f>K501-M501</f>
        <v>7955332.0632000007</v>
      </c>
      <c r="O501" s="34">
        <v>1930</v>
      </c>
      <c r="P501" s="14" t="s">
        <v>177</v>
      </c>
      <c r="Q501" s="15" t="s">
        <v>194</v>
      </c>
    </row>
    <row r="502" spans="1:17">
      <c r="A502" s="14" t="s">
        <v>45</v>
      </c>
      <c r="B502" s="14">
        <v>2004</v>
      </c>
      <c r="C502" s="34">
        <v>2612940.8507911819</v>
      </c>
      <c r="D502" s="32">
        <v>0.20225003816297557</v>
      </c>
      <c r="K502" s="34">
        <v>12919359</v>
      </c>
      <c r="L502" s="32">
        <v>0.37060000000000004</v>
      </c>
      <c r="M502" s="34">
        <f t="shared" si="133"/>
        <v>4787914.4454000005</v>
      </c>
      <c r="N502" s="34">
        <f t="shared" ref="N502:N506" si="135">K502-M502</f>
        <v>8131444.5545999995</v>
      </c>
      <c r="O502" s="34">
        <v>2350</v>
      </c>
      <c r="P502" s="14" t="s">
        <v>177</v>
      </c>
      <c r="Q502" s="15" t="s">
        <v>194</v>
      </c>
    </row>
    <row r="503" spans="1:17">
      <c r="A503" s="14" t="s">
        <v>45</v>
      </c>
      <c r="B503" s="14">
        <v>2005</v>
      </c>
      <c r="C503" s="34">
        <v>5241608.5060370024</v>
      </c>
      <c r="D503" s="32">
        <v>0.40127124954168464</v>
      </c>
      <c r="K503" s="34">
        <v>13062507</v>
      </c>
      <c r="L503" s="32">
        <v>0.36399999999999999</v>
      </c>
      <c r="M503" s="34">
        <f t="shared" si="133"/>
        <v>4754752.5479999995</v>
      </c>
      <c r="N503" s="34">
        <f t="shared" si="135"/>
        <v>8307754.4520000005</v>
      </c>
      <c r="O503" s="34">
        <v>2700</v>
      </c>
      <c r="P503" s="14" t="s">
        <v>177</v>
      </c>
      <c r="Q503" s="15" t="s">
        <v>194</v>
      </c>
    </row>
    <row r="504" spans="1:17">
      <c r="A504" s="14" t="s">
        <v>45</v>
      </c>
      <c r="B504" s="14">
        <v>2006</v>
      </c>
      <c r="C504" s="34">
        <v>7179515.0269722939</v>
      </c>
      <c r="D504" s="32">
        <v>0.54377750234243771</v>
      </c>
      <c r="K504" s="34">
        <v>13203038</v>
      </c>
      <c r="L504" s="32">
        <v>0.3574</v>
      </c>
      <c r="M504" s="34">
        <f t="shared" si="133"/>
        <v>4718765.7812000001</v>
      </c>
      <c r="N504" s="34">
        <f t="shared" si="135"/>
        <v>8484272.2188000008</v>
      </c>
      <c r="O504" s="34">
        <v>2960</v>
      </c>
      <c r="P504" s="14" t="s">
        <v>177</v>
      </c>
      <c r="Q504" s="15" t="s">
        <v>194</v>
      </c>
    </row>
    <row r="505" spans="1:17">
      <c r="A505" s="14" t="s">
        <v>45</v>
      </c>
      <c r="B505" s="14">
        <v>2007</v>
      </c>
      <c r="C505" s="34">
        <v>8414473.5753802452</v>
      </c>
      <c r="D505" s="32">
        <v>0.63068422954536441</v>
      </c>
      <c r="K505" s="34">
        <v>13341817</v>
      </c>
      <c r="L505" s="32">
        <v>0.3508</v>
      </c>
      <c r="M505" s="34">
        <f t="shared" si="133"/>
        <v>4680309.4035999998</v>
      </c>
      <c r="N505" s="34">
        <f t="shared" si="135"/>
        <v>8661507.5964000002</v>
      </c>
      <c r="O505" s="34">
        <v>3160</v>
      </c>
      <c r="P505" s="14" t="s">
        <v>177</v>
      </c>
      <c r="Q505" s="15" t="s">
        <v>194</v>
      </c>
    </row>
    <row r="506" spans="1:17">
      <c r="A506" s="14" t="s">
        <v>45</v>
      </c>
      <c r="B506" s="14">
        <v>2008</v>
      </c>
      <c r="C506" s="34">
        <v>9902989.2762184441</v>
      </c>
      <c r="D506" s="32">
        <v>0.73456552336151171</v>
      </c>
      <c r="K506" s="34">
        <v>13481424</v>
      </c>
      <c r="L506" s="32">
        <v>0.34420000000000001</v>
      </c>
      <c r="M506" s="34">
        <f t="shared" si="133"/>
        <v>4640306.1408000002</v>
      </c>
      <c r="N506" s="34">
        <f t="shared" si="135"/>
        <v>8841117.8592000008</v>
      </c>
      <c r="O506" s="34">
        <v>3700</v>
      </c>
      <c r="P506" s="14" t="s">
        <v>177</v>
      </c>
      <c r="Q506" s="15" t="s">
        <v>194</v>
      </c>
    </row>
    <row r="507" spans="1:17">
      <c r="A507" s="14" t="s">
        <v>45</v>
      </c>
      <c r="B507" s="14">
        <v>2009</v>
      </c>
      <c r="C507" s="34">
        <v>11420844.568446357</v>
      </c>
      <c r="D507" s="32">
        <v>0.83822287934441708</v>
      </c>
      <c r="E507" s="33">
        <v>104.21729999999999</v>
      </c>
      <c r="F507" s="33">
        <v>39.270288000000001</v>
      </c>
      <c r="G507" s="41" t="s">
        <v>207</v>
      </c>
      <c r="H507" s="33">
        <v>2.9989859000000001</v>
      </c>
      <c r="I507" s="33">
        <v>12.79711</v>
      </c>
      <c r="J507" s="41" t="s">
        <v>207</v>
      </c>
      <c r="K507" s="34">
        <v>13625069</v>
      </c>
      <c r="L507" s="32">
        <v>0.33759999999999996</v>
      </c>
      <c r="M507" s="43">
        <f>K507*L507</f>
        <v>4599823.2943999991</v>
      </c>
      <c r="N507" s="34">
        <f>K507-M507</f>
        <v>9025245.7056000009</v>
      </c>
      <c r="O507" s="34">
        <v>3920</v>
      </c>
      <c r="P507" s="14" t="s">
        <v>177</v>
      </c>
      <c r="Q507" s="15" t="s">
        <v>194</v>
      </c>
    </row>
    <row r="508" spans="1:17" s="35" customFormat="1">
      <c r="A508" s="35" t="s">
        <v>45</v>
      </c>
      <c r="B508" s="35">
        <v>2010</v>
      </c>
      <c r="C508" s="36">
        <v>12776580.720014699</v>
      </c>
      <c r="D508" s="37">
        <v>0.9275194715074192</v>
      </c>
      <c r="E508" s="38"/>
      <c r="F508" s="38"/>
      <c r="G508" s="37"/>
      <c r="H508" s="38"/>
      <c r="I508" s="38"/>
      <c r="J508" s="38"/>
      <c r="K508" s="36">
        <v>13775000</v>
      </c>
      <c r="L508" s="39" t="s">
        <v>207</v>
      </c>
      <c r="M508" s="39" t="s">
        <v>207</v>
      </c>
      <c r="N508" s="39" t="s">
        <v>207</v>
      </c>
      <c r="O508" s="36">
        <v>3920</v>
      </c>
      <c r="P508" s="35" t="s">
        <v>177</v>
      </c>
      <c r="Q508" s="40" t="s">
        <v>194</v>
      </c>
    </row>
    <row r="509" spans="1:17">
      <c r="A509" s="14" t="s">
        <v>46</v>
      </c>
      <c r="B509" s="14">
        <v>2000</v>
      </c>
      <c r="C509" s="34">
        <v>1896432.6433848797</v>
      </c>
      <c r="D509" s="32">
        <v>2.7024798893012379E-2</v>
      </c>
      <c r="K509" s="34">
        <v>70173793</v>
      </c>
      <c r="L509" s="32">
        <v>0.57399999999999995</v>
      </c>
      <c r="M509" s="34">
        <f>K509*L509</f>
        <v>40279757.181999996</v>
      </c>
      <c r="N509" s="34">
        <f>K509-M509</f>
        <v>29894035.818000004</v>
      </c>
      <c r="O509" s="34">
        <v>1390</v>
      </c>
      <c r="P509" s="14" t="s">
        <v>177</v>
      </c>
      <c r="Q509" s="15" t="s">
        <v>192</v>
      </c>
    </row>
    <row r="510" spans="1:17">
      <c r="A510" s="14" t="s">
        <v>46</v>
      </c>
      <c r="B510" s="14">
        <v>2001</v>
      </c>
      <c r="C510" s="34">
        <v>3146837.9425219642</v>
      </c>
      <c r="D510" s="32">
        <v>4.4000431365166896E-2</v>
      </c>
      <c r="K510" s="34">
        <v>71518343</v>
      </c>
      <c r="L510" s="32">
        <v>0.57399999999999995</v>
      </c>
      <c r="M510" s="34">
        <f t="shared" ref="M510:M518" si="136">K510*L510</f>
        <v>41051528.881999999</v>
      </c>
      <c r="N510" s="34">
        <f t="shared" ref="N510:N511" si="137">K510-M510</f>
        <v>30466814.118000001</v>
      </c>
      <c r="O510" s="34">
        <v>1400</v>
      </c>
      <c r="P510" s="14" t="s">
        <v>177</v>
      </c>
      <c r="Q510" s="15" t="s">
        <v>192</v>
      </c>
    </row>
    <row r="511" spans="1:17">
      <c r="A511" s="14" t="s">
        <v>46</v>
      </c>
      <c r="B511" s="14">
        <v>2002</v>
      </c>
      <c r="C511" s="34">
        <v>3819123.0562138185</v>
      </c>
      <c r="D511" s="32">
        <v>5.2392820675522103E-2</v>
      </c>
      <c r="K511" s="34">
        <v>72894015</v>
      </c>
      <c r="L511" s="32">
        <v>0.57399999999999995</v>
      </c>
      <c r="M511" s="34">
        <f t="shared" si="136"/>
        <v>41841164.609999999</v>
      </c>
      <c r="N511" s="34">
        <f t="shared" si="137"/>
        <v>31052850.390000001</v>
      </c>
      <c r="O511" s="34">
        <v>1330</v>
      </c>
      <c r="P511" s="14" t="s">
        <v>177</v>
      </c>
      <c r="Q511" s="15" t="s">
        <v>192</v>
      </c>
    </row>
    <row r="512" spans="1:17">
      <c r="A512" s="14" t="s">
        <v>46</v>
      </c>
      <c r="B512" s="14">
        <v>2003</v>
      </c>
      <c r="C512" s="34">
        <v>4963974.4420520104</v>
      </c>
      <c r="D512" s="32">
        <v>6.6813194904743675E-2</v>
      </c>
      <c r="K512" s="34">
        <v>74296319</v>
      </c>
      <c r="L512" s="32">
        <v>0.57399999999999995</v>
      </c>
      <c r="M512" s="34">
        <f t="shared" si="136"/>
        <v>42646087.105999999</v>
      </c>
      <c r="N512" s="34">
        <f>K512-M512</f>
        <v>31650231.894000001</v>
      </c>
      <c r="O512" s="34">
        <v>1250</v>
      </c>
      <c r="P512" s="14" t="s">
        <v>177</v>
      </c>
      <c r="Q512" s="15" t="s">
        <v>192</v>
      </c>
    </row>
    <row r="513" spans="1:17">
      <c r="A513" s="14" t="s">
        <v>46</v>
      </c>
      <c r="B513" s="14">
        <v>2004</v>
      </c>
      <c r="C513" s="34">
        <v>5844017.4262610637</v>
      </c>
      <c r="D513" s="32">
        <v>7.7180982607931076E-2</v>
      </c>
      <c r="K513" s="34">
        <v>75718360</v>
      </c>
      <c r="L513" s="32">
        <v>0.57399999999999995</v>
      </c>
      <c r="M513" s="34">
        <f t="shared" si="136"/>
        <v>43462338.639999993</v>
      </c>
      <c r="N513" s="34">
        <f t="shared" ref="N513:N518" si="138">K513-M513</f>
        <v>32256021.360000007</v>
      </c>
      <c r="O513" s="34">
        <v>1200</v>
      </c>
      <c r="P513" s="14" t="s">
        <v>177</v>
      </c>
      <c r="Q513" s="15" t="s">
        <v>192</v>
      </c>
    </row>
    <row r="514" spans="1:17">
      <c r="A514" s="14" t="s">
        <v>46</v>
      </c>
      <c r="B514" s="14">
        <v>2005</v>
      </c>
      <c r="C514" s="34">
        <v>11097049.796981374</v>
      </c>
      <c r="D514" s="32">
        <v>0.1438291076402565</v>
      </c>
      <c r="K514" s="34">
        <v>77154409</v>
      </c>
      <c r="L514" s="32">
        <v>0.57399999999999995</v>
      </c>
      <c r="M514" s="34">
        <f t="shared" si="136"/>
        <v>44286630.765999995</v>
      </c>
      <c r="N514" s="34">
        <f t="shared" si="138"/>
        <v>32867778.234000005</v>
      </c>
      <c r="O514" s="34">
        <v>1200</v>
      </c>
      <c r="P514" s="14" t="s">
        <v>177</v>
      </c>
      <c r="Q514" s="15" t="s">
        <v>192</v>
      </c>
    </row>
    <row r="515" spans="1:17">
      <c r="A515" s="14" t="s">
        <v>46</v>
      </c>
      <c r="B515" s="14">
        <v>2006</v>
      </c>
      <c r="C515" s="34">
        <v>15556882.683178635</v>
      </c>
      <c r="D515" s="32">
        <v>0.19791947598917434</v>
      </c>
      <c r="K515" s="34">
        <v>78602081</v>
      </c>
      <c r="L515" s="32">
        <v>0.5736</v>
      </c>
      <c r="M515" s="34">
        <f t="shared" si="136"/>
        <v>45086153.661600001</v>
      </c>
      <c r="N515" s="34">
        <f t="shared" si="138"/>
        <v>33515927.338399999</v>
      </c>
      <c r="O515" s="34">
        <v>1290</v>
      </c>
      <c r="P515" s="14" t="s">
        <v>177</v>
      </c>
      <c r="Q515" s="15" t="s">
        <v>192</v>
      </c>
    </row>
    <row r="516" spans="1:17">
      <c r="A516" s="14" t="s">
        <v>46</v>
      </c>
      <c r="B516" s="14">
        <v>2007</v>
      </c>
      <c r="C516" s="34">
        <v>26278890.614179872</v>
      </c>
      <c r="D516" s="32">
        <v>0.32823773876843537</v>
      </c>
      <c r="K516" s="34">
        <v>80060540</v>
      </c>
      <c r="L516" s="32">
        <v>0.57320000000000004</v>
      </c>
      <c r="M516" s="34">
        <f t="shared" si="136"/>
        <v>45890701.528000005</v>
      </c>
      <c r="N516" s="34">
        <f t="shared" si="138"/>
        <v>34169838.471999995</v>
      </c>
      <c r="O516" s="34">
        <v>1500</v>
      </c>
      <c r="P516" s="14" t="s">
        <v>177</v>
      </c>
      <c r="Q516" s="15" t="s">
        <v>192</v>
      </c>
    </row>
    <row r="517" spans="1:17">
      <c r="A517" s="14" t="s">
        <v>46</v>
      </c>
      <c r="B517" s="14">
        <v>2008</v>
      </c>
      <c r="C517" s="34">
        <v>36796826.491974279</v>
      </c>
      <c r="D517" s="32">
        <v>0.45134432593803547</v>
      </c>
      <c r="K517" s="34">
        <v>81527172</v>
      </c>
      <c r="L517" s="32">
        <v>0.57279999999999998</v>
      </c>
      <c r="M517" s="34">
        <f t="shared" si="136"/>
        <v>46698764.121599995</v>
      </c>
      <c r="N517" s="34">
        <f t="shared" si="138"/>
        <v>34828407.878400005</v>
      </c>
      <c r="O517" s="34">
        <v>1800</v>
      </c>
      <c r="P517" s="14" t="s">
        <v>177</v>
      </c>
      <c r="Q517" s="15" t="s">
        <v>192</v>
      </c>
    </row>
    <row r="518" spans="1:17">
      <c r="A518" s="14" t="s">
        <v>46</v>
      </c>
      <c r="B518" s="14">
        <v>2009</v>
      </c>
      <c r="C518" s="34">
        <v>47913676.520321891</v>
      </c>
      <c r="D518" s="32">
        <v>0.57727743286414024</v>
      </c>
      <c r="E518" s="41" t="s">
        <v>207</v>
      </c>
      <c r="F518" s="41" t="s">
        <v>207</v>
      </c>
      <c r="G518" s="41" t="s">
        <v>207</v>
      </c>
      <c r="H518" s="41" t="s">
        <v>207</v>
      </c>
      <c r="I518" s="41" t="s">
        <v>207</v>
      </c>
      <c r="J518" s="41" t="s">
        <v>207</v>
      </c>
      <c r="K518" s="34">
        <v>82999393</v>
      </c>
      <c r="L518" s="32">
        <v>0.57240000000000002</v>
      </c>
      <c r="M518" s="34">
        <f t="shared" si="136"/>
        <v>47508852.553199999</v>
      </c>
      <c r="N518" s="34">
        <f t="shared" si="138"/>
        <v>35490540.446800001</v>
      </c>
      <c r="O518" s="34">
        <v>2070</v>
      </c>
      <c r="P518" s="14" t="s">
        <v>177</v>
      </c>
      <c r="Q518" s="15" t="s">
        <v>192</v>
      </c>
    </row>
    <row r="519" spans="1:17" s="35" customFormat="1">
      <c r="A519" s="35" t="s">
        <v>46</v>
      </c>
      <c r="B519" s="35">
        <v>2010</v>
      </c>
      <c r="C519" s="36">
        <v>55275689.755577341</v>
      </c>
      <c r="D519" s="37">
        <v>0.65434376745282441</v>
      </c>
      <c r="E519" s="38"/>
      <c r="F519" s="38"/>
      <c r="G519" s="37"/>
      <c r="H519" s="38"/>
      <c r="I519" s="38"/>
      <c r="J519" s="38"/>
      <c r="K519" s="36">
        <v>84475000</v>
      </c>
      <c r="L519" s="39" t="s">
        <v>207</v>
      </c>
      <c r="M519" s="39" t="s">
        <v>207</v>
      </c>
      <c r="N519" s="39" t="s">
        <v>207</v>
      </c>
      <c r="O519" s="36">
        <v>2070</v>
      </c>
      <c r="P519" s="35" t="s">
        <v>177</v>
      </c>
      <c r="Q519" s="40" t="s">
        <v>192</v>
      </c>
    </row>
    <row r="520" spans="1:17">
      <c r="A520" s="14" t="s">
        <v>47</v>
      </c>
      <c r="B520" s="14">
        <v>2000</v>
      </c>
      <c r="C520" s="34">
        <v>521011.28163195233</v>
      </c>
      <c r="D520" s="32">
        <v>8.7633894312439911E-2</v>
      </c>
      <c r="K520" s="34">
        <v>5945317</v>
      </c>
      <c r="L520" s="32">
        <v>0.41600000000000004</v>
      </c>
      <c r="M520" s="34">
        <f>K520*L520</f>
        <v>2473251.8720000004</v>
      </c>
      <c r="N520" s="34">
        <f>K520-M520</f>
        <v>3472065.1279999996</v>
      </c>
      <c r="O520" s="34">
        <v>2150</v>
      </c>
      <c r="P520" s="14" t="s">
        <v>177</v>
      </c>
      <c r="Q520" s="15" t="s">
        <v>194</v>
      </c>
    </row>
    <row r="521" spans="1:17">
      <c r="A521" s="14" t="s">
        <v>47</v>
      </c>
      <c r="B521" s="14">
        <v>2001</v>
      </c>
      <c r="C521" s="34">
        <v>625063.72237928549</v>
      </c>
      <c r="D521" s="32">
        <v>0.10465624637474828</v>
      </c>
      <c r="K521" s="34">
        <v>5972541</v>
      </c>
      <c r="L521" s="32">
        <v>0.41320000000000001</v>
      </c>
      <c r="M521" s="34">
        <f t="shared" ref="M521:M529" si="139">K521*L521</f>
        <v>2467853.9412000002</v>
      </c>
      <c r="N521" s="34">
        <f t="shared" ref="N521:N522" si="140">K521-M521</f>
        <v>3504687.0587999998</v>
      </c>
      <c r="O521" s="34">
        <v>2230</v>
      </c>
      <c r="P521" s="14" t="s">
        <v>177</v>
      </c>
      <c r="Q521" s="15" t="s">
        <v>194</v>
      </c>
    </row>
    <row r="522" spans="1:17">
      <c r="A522" s="14" t="s">
        <v>47</v>
      </c>
      <c r="B522" s="14">
        <v>2002</v>
      </c>
      <c r="C522" s="34">
        <v>748224.36429811188</v>
      </c>
      <c r="D522" s="32">
        <v>0.12479051974811747</v>
      </c>
      <c r="K522" s="34">
        <v>5995843</v>
      </c>
      <c r="L522" s="32">
        <v>0.41039999999999999</v>
      </c>
      <c r="M522" s="34">
        <f t="shared" si="139"/>
        <v>2460693.9671999998</v>
      </c>
      <c r="N522" s="34">
        <f t="shared" si="140"/>
        <v>3535149.0328000002</v>
      </c>
      <c r="O522" s="34">
        <v>2310</v>
      </c>
      <c r="P522" s="14" t="s">
        <v>177</v>
      </c>
      <c r="Q522" s="15" t="s">
        <v>194</v>
      </c>
    </row>
    <row r="523" spans="1:17">
      <c r="A523" s="14" t="s">
        <v>47</v>
      </c>
      <c r="B523" s="14">
        <v>2003</v>
      </c>
      <c r="C523" s="34">
        <v>886351.64225224161</v>
      </c>
      <c r="D523" s="32">
        <v>0.147313483418059</v>
      </c>
      <c r="K523" s="34">
        <v>6016772</v>
      </c>
      <c r="L523" s="32">
        <v>0.40759999999999996</v>
      </c>
      <c r="M523" s="34">
        <f t="shared" si="139"/>
        <v>2452436.2671999997</v>
      </c>
      <c r="N523" s="34">
        <f>K523-M523</f>
        <v>3564335.7328000003</v>
      </c>
      <c r="O523" s="34">
        <v>2490</v>
      </c>
      <c r="P523" s="14" t="s">
        <v>177</v>
      </c>
      <c r="Q523" s="15" t="s">
        <v>194</v>
      </c>
    </row>
    <row r="524" spans="1:17">
      <c r="A524" s="14" t="s">
        <v>47</v>
      </c>
      <c r="B524" s="14">
        <v>2004</v>
      </c>
      <c r="C524" s="34">
        <v>1162494.2841323207</v>
      </c>
      <c r="D524" s="32">
        <v>0.19255539645277603</v>
      </c>
      <c r="K524" s="34">
        <v>6037194</v>
      </c>
      <c r="L524" s="32">
        <v>0.40479999999999999</v>
      </c>
      <c r="M524" s="34">
        <f t="shared" si="139"/>
        <v>2443856.1312000002</v>
      </c>
      <c r="N524" s="34">
        <f t="shared" ref="N524:N529" si="141">K524-M524</f>
        <v>3593337.8687999998</v>
      </c>
      <c r="O524" s="34">
        <v>2690</v>
      </c>
      <c r="P524" s="14" t="s">
        <v>177</v>
      </c>
      <c r="Q524" s="15" t="s">
        <v>194</v>
      </c>
    </row>
    <row r="525" spans="1:17">
      <c r="A525" s="14" t="s">
        <v>47</v>
      </c>
      <c r="B525" s="14">
        <v>2005</v>
      </c>
      <c r="C525" s="34">
        <v>1689757.0833784209</v>
      </c>
      <c r="D525" s="32">
        <v>0.27890315608251781</v>
      </c>
      <c r="K525" s="34">
        <v>6058580</v>
      </c>
      <c r="L525" s="32">
        <v>0.40200000000000002</v>
      </c>
      <c r="M525" s="34">
        <f t="shared" si="139"/>
        <v>2435549.16</v>
      </c>
      <c r="N525" s="34">
        <f t="shared" si="141"/>
        <v>3623030.84</v>
      </c>
      <c r="O525" s="34">
        <v>2890</v>
      </c>
      <c r="P525" s="14" t="s">
        <v>177</v>
      </c>
      <c r="Q525" s="15" t="s">
        <v>194</v>
      </c>
    </row>
    <row r="526" spans="1:17">
      <c r="A526" s="14" t="s">
        <v>47</v>
      </c>
      <c r="B526" s="14">
        <v>2006</v>
      </c>
      <c r="C526" s="34">
        <v>2698989.5824790383</v>
      </c>
      <c r="D526" s="32">
        <v>0.44378845571364439</v>
      </c>
      <c r="K526" s="34">
        <v>6081703</v>
      </c>
      <c r="L526" s="32">
        <v>0.39899999999999997</v>
      </c>
      <c r="M526" s="34">
        <f t="shared" si="139"/>
        <v>2426599.497</v>
      </c>
      <c r="N526" s="34">
        <f t="shared" si="141"/>
        <v>3655103.503</v>
      </c>
      <c r="O526" s="34">
        <v>3060</v>
      </c>
      <c r="P526" s="14" t="s">
        <v>177</v>
      </c>
      <c r="Q526" s="15" t="s">
        <v>194</v>
      </c>
    </row>
    <row r="527" spans="1:17">
      <c r="A527" s="14" t="s">
        <v>47</v>
      </c>
      <c r="B527" s="14">
        <v>2007</v>
      </c>
      <c r="C527" s="34">
        <v>4248634.0330434125</v>
      </c>
      <c r="D527" s="32">
        <v>0.6957262668447991</v>
      </c>
      <c r="K527" s="34">
        <v>6106761</v>
      </c>
      <c r="L527" s="32">
        <v>0.39600000000000002</v>
      </c>
      <c r="M527" s="34">
        <f t="shared" si="139"/>
        <v>2418277.3560000001</v>
      </c>
      <c r="N527" s="34">
        <f t="shared" si="141"/>
        <v>3688483.6439999999</v>
      </c>
      <c r="O527" s="34">
        <v>3200</v>
      </c>
      <c r="P527" s="14" t="s">
        <v>177</v>
      </c>
      <c r="Q527" s="15" t="s">
        <v>194</v>
      </c>
    </row>
    <row r="528" spans="1:17">
      <c r="A528" s="14" t="s">
        <v>47</v>
      </c>
      <c r="B528" s="14">
        <v>2008</v>
      </c>
      <c r="C528" s="34">
        <v>4939236.1025120849</v>
      </c>
      <c r="D528" s="32">
        <v>0.80523452455482469</v>
      </c>
      <c r="K528" s="34">
        <v>6133910</v>
      </c>
      <c r="L528" s="32">
        <v>0.39299999999999996</v>
      </c>
      <c r="M528" s="34">
        <f t="shared" si="139"/>
        <v>2410626.63</v>
      </c>
      <c r="N528" s="34">
        <f t="shared" si="141"/>
        <v>3723283.37</v>
      </c>
      <c r="O528" s="34">
        <v>3460</v>
      </c>
      <c r="P528" s="14" t="s">
        <v>177</v>
      </c>
      <c r="Q528" s="15" t="s">
        <v>194</v>
      </c>
    </row>
    <row r="529" spans="1:17">
      <c r="A529" s="14" t="s">
        <v>47</v>
      </c>
      <c r="B529" s="14">
        <v>2009</v>
      </c>
      <c r="C529" s="34">
        <v>5488434.7973750327</v>
      </c>
      <c r="D529" s="32">
        <v>0.8905387425665916</v>
      </c>
      <c r="E529" s="33">
        <v>84.870912269999991</v>
      </c>
      <c r="F529" s="33">
        <v>36.332115300000005</v>
      </c>
      <c r="G529" s="41" t="s">
        <v>207</v>
      </c>
      <c r="H529" s="33">
        <v>10.101631299999999</v>
      </c>
      <c r="I529" s="33">
        <v>27.213550000000001</v>
      </c>
      <c r="J529" s="33">
        <v>520.83040000000005</v>
      </c>
      <c r="K529" s="34">
        <v>6163050</v>
      </c>
      <c r="L529" s="32">
        <v>0.39</v>
      </c>
      <c r="M529" s="34">
        <f t="shared" si="139"/>
        <v>2403589.5</v>
      </c>
      <c r="N529" s="34">
        <f t="shared" si="141"/>
        <v>3759460.5</v>
      </c>
      <c r="O529" s="34">
        <v>3370</v>
      </c>
      <c r="P529" s="14" t="s">
        <v>177</v>
      </c>
      <c r="Q529" s="15" t="s">
        <v>194</v>
      </c>
    </row>
    <row r="530" spans="1:17" s="35" customFormat="1">
      <c r="A530" s="35" t="s">
        <v>47</v>
      </c>
      <c r="B530" s="35">
        <v>2010</v>
      </c>
      <c r="C530" s="36">
        <v>5843294.7823030036</v>
      </c>
      <c r="D530" s="37">
        <v>0.94337984861204449</v>
      </c>
      <c r="E530" s="38"/>
      <c r="F530" s="38"/>
      <c r="G530" s="37"/>
      <c r="H530" s="38"/>
      <c r="I530" s="38"/>
      <c r="J530" s="38"/>
      <c r="K530" s="36">
        <v>6194000</v>
      </c>
      <c r="L530" s="39" t="s">
        <v>207</v>
      </c>
      <c r="M530" s="39" t="s">
        <v>207</v>
      </c>
      <c r="N530" s="39" t="s">
        <v>207</v>
      </c>
      <c r="O530" s="36">
        <v>3525.3758493675987</v>
      </c>
      <c r="P530" s="35" t="s">
        <v>177</v>
      </c>
      <c r="Q530" s="40" t="s">
        <v>194</v>
      </c>
    </row>
    <row r="531" spans="1:17">
      <c r="A531" s="14" t="s">
        <v>48</v>
      </c>
      <c r="B531" s="14">
        <v>2000</v>
      </c>
      <c r="C531" s="34">
        <v>5200</v>
      </c>
      <c r="D531" s="32">
        <v>9.8320608377672151E-3</v>
      </c>
      <c r="K531" s="34">
        <v>528882</v>
      </c>
      <c r="L531" s="32">
        <v>0.61199999999999999</v>
      </c>
      <c r="M531" s="34">
        <f>K531*L531</f>
        <v>323675.78399999999</v>
      </c>
      <c r="N531" s="34">
        <f>K531-M531</f>
        <v>205206.21600000001</v>
      </c>
      <c r="O531" s="34">
        <v>1250</v>
      </c>
      <c r="P531" s="14" t="s">
        <v>178</v>
      </c>
      <c r="Q531" s="15" t="s">
        <v>193</v>
      </c>
    </row>
    <row r="532" spans="1:17">
      <c r="A532" s="14" t="s">
        <v>48</v>
      </c>
      <c r="B532" s="14">
        <v>2001</v>
      </c>
      <c r="C532" s="34">
        <v>14432</v>
      </c>
      <c r="D532" s="32">
        <v>2.6500426922759116E-2</v>
      </c>
      <c r="K532" s="34">
        <v>544595</v>
      </c>
      <c r="L532" s="32">
        <v>0.61180000000000001</v>
      </c>
      <c r="M532" s="34">
        <f t="shared" ref="M532:M540" si="142">K532*L532</f>
        <v>333183.22100000002</v>
      </c>
      <c r="N532" s="34">
        <f t="shared" ref="N532:N533" si="143">K532-M532</f>
        <v>211411.77899999998</v>
      </c>
      <c r="O532" s="34">
        <v>1610</v>
      </c>
      <c r="P532" s="14" t="s">
        <v>178</v>
      </c>
      <c r="Q532" s="15" t="s">
        <v>193</v>
      </c>
    </row>
    <row r="533" spans="1:17">
      <c r="A533" s="14" t="s">
        <v>48</v>
      </c>
      <c r="B533" s="14">
        <v>2002</v>
      </c>
      <c r="C533" s="34">
        <v>25420</v>
      </c>
      <c r="D533" s="32">
        <v>4.5360294931138717E-2</v>
      </c>
      <c r="K533" s="34">
        <v>560402</v>
      </c>
      <c r="L533" s="32">
        <v>0.61159999999999992</v>
      </c>
      <c r="M533" s="34">
        <f t="shared" si="142"/>
        <v>342741.86319999996</v>
      </c>
      <c r="N533" s="34">
        <f t="shared" si="143"/>
        <v>217660.13680000004</v>
      </c>
      <c r="O533" s="34">
        <v>2110</v>
      </c>
      <c r="P533" s="14" t="s">
        <v>178</v>
      </c>
      <c r="Q533" s="15" t="s">
        <v>193</v>
      </c>
    </row>
    <row r="534" spans="1:17">
      <c r="A534" s="14" t="s">
        <v>48</v>
      </c>
      <c r="B534" s="14">
        <v>2003</v>
      </c>
      <c r="C534" s="34">
        <v>41930</v>
      </c>
      <c r="D534" s="32">
        <v>7.2751942423075186E-2</v>
      </c>
      <c r="K534" s="34">
        <v>576342</v>
      </c>
      <c r="L534" s="32">
        <v>0.61140000000000005</v>
      </c>
      <c r="M534" s="34">
        <f t="shared" si="142"/>
        <v>352375.49880000006</v>
      </c>
      <c r="N534" s="34">
        <f>K534-M534</f>
        <v>223966.50119999994</v>
      </c>
      <c r="O534" s="34">
        <v>2140</v>
      </c>
      <c r="P534" s="14" t="s">
        <v>178</v>
      </c>
      <c r="Q534" s="15" t="s">
        <v>193</v>
      </c>
    </row>
    <row r="535" spans="1:17">
      <c r="A535" s="14" t="s">
        <v>48</v>
      </c>
      <c r="B535" s="14">
        <v>2004</v>
      </c>
      <c r="C535" s="34">
        <v>58715</v>
      </c>
      <c r="D535" s="32">
        <v>9.9102733321405789E-2</v>
      </c>
      <c r="K535" s="34">
        <v>592466</v>
      </c>
      <c r="L535" s="32">
        <v>0.61119999999999997</v>
      </c>
      <c r="M535" s="34">
        <f t="shared" si="142"/>
        <v>362115.21919999999</v>
      </c>
      <c r="N535" s="34">
        <f t="shared" ref="N535:N540" si="144">K535-M535</f>
        <v>230350.78080000001</v>
      </c>
      <c r="O535" s="34">
        <v>3250</v>
      </c>
      <c r="P535" s="14" t="s">
        <v>178</v>
      </c>
      <c r="Q535" s="15" t="s">
        <v>193</v>
      </c>
    </row>
    <row r="536" spans="1:17">
      <c r="A536" s="14" t="s">
        <v>48</v>
      </c>
      <c r="B536" s="14">
        <v>2005</v>
      </c>
      <c r="C536" s="34">
        <v>94434</v>
      </c>
      <c r="D536" s="32">
        <v>0.15511319679307237</v>
      </c>
      <c r="K536" s="34">
        <v>608807</v>
      </c>
      <c r="L536" s="32">
        <v>0.61099999999999999</v>
      </c>
      <c r="M536" s="34">
        <f t="shared" si="142"/>
        <v>371981.07699999999</v>
      </c>
      <c r="N536" s="34">
        <f t="shared" si="144"/>
        <v>236825.92300000001</v>
      </c>
      <c r="O536" s="34">
        <v>5210</v>
      </c>
      <c r="P536" s="14" t="s">
        <v>178</v>
      </c>
      <c r="Q536" s="15" t="s">
        <v>193</v>
      </c>
    </row>
    <row r="537" spans="1:17">
      <c r="A537" s="14" t="s">
        <v>48</v>
      </c>
      <c r="B537" s="14">
        <v>2006</v>
      </c>
      <c r="C537" s="34">
        <v>142500</v>
      </c>
      <c r="D537" s="32">
        <v>0.2278563593510651</v>
      </c>
      <c r="K537" s="34">
        <v>625394</v>
      </c>
      <c r="L537" s="32">
        <v>0.60939999999999994</v>
      </c>
      <c r="M537" s="34">
        <f t="shared" si="142"/>
        <v>381115.10359999997</v>
      </c>
      <c r="N537" s="34">
        <f t="shared" si="144"/>
        <v>244278.89640000003</v>
      </c>
      <c r="O537" s="34">
        <v>6870</v>
      </c>
      <c r="P537" s="14" t="s">
        <v>178</v>
      </c>
      <c r="Q537" s="15" t="s">
        <v>193</v>
      </c>
    </row>
    <row r="538" spans="1:17">
      <c r="A538" s="14" t="s">
        <v>48</v>
      </c>
      <c r="B538" s="14">
        <v>2007</v>
      </c>
      <c r="C538" s="34">
        <v>220000</v>
      </c>
      <c r="D538" s="32">
        <v>0.34256707307578516</v>
      </c>
      <c r="K538" s="34">
        <v>642210</v>
      </c>
      <c r="L538" s="32">
        <v>0.60780000000000001</v>
      </c>
      <c r="M538" s="34">
        <f t="shared" si="142"/>
        <v>390335.23800000001</v>
      </c>
      <c r="N538" s="34">
        <f t="shared" si="144"/>
        <v>251874.76199999999</v>
      </c>
      <c r="O538" s="34">
        <v>9710</v>
      </c>
      <c r="P538" s="14" t="s">
        <v>178</v>
      </c>
      <c r="Q538" s="15" t="s">
        <v>193</v>
      </c>
    </row>
    <row r="539" spans="1:17">
      <c r="A539" s="14" t="s">
        <v>48</v>
      </c>
      <c r="B539" s="14">
        <v>2008</v>
      </c>
      <c r="C539" s="34">
        <v>275000</v>
      </c>
      <c r="D539" s="32">
        <v>0.41717422864485121</v>
      </c>
      <c r="K539" s="34">
        <v>659197</v>
      </c>
      <c r="L539" s="32">
        <v>0.60619999999999996</v>
      </c>
      <c r="M539" s="34">
        <f t="shared" si="142"/>
        <v>399605.22139999998</v>
      </c>
      <c r="N539" s="34">
        <f t="shared" si="144"/>
        <v>259591.77860000002</v>
      </c>
      <c r="O539" s="34">
        <v>14980</v>
      </c>
      <c r="P539" s="14" t="s">
        <v>178</v>
      </c>
      <c r="Q539" s="15" t="s">
        <v>193</v>
      </c>
    </row>
    <row r="540" spans="1:17">
      <c r="A540" s="14" t="s">
        <v>48</v>
      </c>
      <c r="B540" s="14">
        <v>2009</v>
      </c>
      <c r="C540" s="34">
        <v>332500</v>
      </c>
      <c r="D540" s="32">
        <v>0.4916653481656077</v>
      </c>
      <c r="E540" s="41" t="s">
        <v>207</v>
      </c>
      <c r="F540" s="41" t="s">
        <v>207</v>
      </c>
      <c r="G540" s="41" t="s">
        <v>207</v>
      </c>
      <c r="H540" s="41" t="s">
        <v>207</v>
      </c>
      <c r="I540" s="41" t="s">
        <v>207</v>
      </c>
      <c r="J540" s="41" t="s">
        <v>207</v>
      </c>
      <c r="K540" s="34">
        <v>676273</v>
      </c>
      <c r="L540" s="32">
        <v>0.60460000000000003</v>
      </c>
      <c r="M540" s="34">
        <f t="shared" si="142"/>
        <v>408874.65580000001</v>
      </c>
      <c r="N540" s="34">
        <f t="shared" si="144"/>
        <v>267398.34419999999</v>
      </c>
      <c r="O540" s="34">
        <v>12420</v>
      </c>
      <c r="P540" s="14" t="s">
        <v>178</v>
      </c>
      <c r="Q540" s="15" t="s">
        <v>193</v>
      </c>
    </row>
    <row r="541" spans="1:17" s="35" customFormat="1">
      <c r="A541" s="35" t="s">
        <v>48</v>
      </c>
      <c r="B541" s="35">
        <v>2010</v>
      </c>
      <c r="C541" s="36">
        <v>388116</v>
      </c>
      <c r="D541" s="37">
        <v>0.56005194805194802</v>
      </c>
      <c r="E541" s="38"/>
      <c r="F541" s="38"/>
      <c r="G541" s="37"/>
      <c r="H541" s="38"/>
      <c r="I541" s="38"/>
      <c r="J541" s="38"/>
      <c r="K541" s="36">
        <v>693000</v>
      </c>
      <c r="L541" s="39" t="s">
        <v>207</v>
      </c>
      <c r="M541" s="39" t="s">
        <v>207</v>
      </c>
      <c r="N541" s="39" t="s">
        <v>207</v>
      </c>
      <c r="O541" s="36">
        <v>12420</v>
      </c>
      <c r="P541" s="35" t="s">
        <v>178</v>
      </c>
      <c r="Q541" s="40" t="s">
        <v>193</v>
      </c>
    </row>
    <row r="542" spans="1:17">
      <c r="A542" s="14" t="s">
        <v>49</v>
      </c>
      <c r="B542" s="14">
        <v>2000</v>
      </c>
      <c r="C542" s="31">
        <v>0</v>
      </c>
      <c r="D542" s="32">
        <v>0</v>
      </c>
      <c r="K542" s="34">
        <v>3657325</v>
      </c>
      <c r="L542" s="32">
        <v>0.82200000000000006</v>
      </c>
      <c r="M542" s="34">
        <f>K542*L542</f>
        <v>3006321.1500000004</v>
      </c>
      <c r="N542" s="34">
        <f>K542-M542</f>
        <v>651003.84999999963</v>
      </c>
      <c r="O542" s="34">
        <v>170</v>
      </c>
      <c r="P542" s="14" t="s">
        <v>177</v>
      </c>
      <c r="Q542" s="15" t="s">
        <v>193</v>
      </c>
    </row>
    <row r="543" spans="1:17">
      <c r="A543" s="14" t="s">
        <v>49</v>
      </c>
      <c r="B543" s="14">
        <v>2001</v>
      </c>
      <c r="C543" s="31">
        <v>0</v>
      </c>
      <c r="D543" s="32">
        <v>0</v>
      </c>
      <c r="K543" s="34">
        <v>3801913</v>
      </c>
      <c r="L543" s="32">
        <v>0.81879999999999997</v>
      </c>
      <c r="M543" s="34">
        <f t="shared" ref="M543:M551" si="145">K543*L543</f>
        <v>3113006.3643999998</v>
      </c>
      <c r="N543" s="34">
        <f t="shared" ref="N543:N544" si="146">K543-M543</f>
        <v>688906.63560000015</v>
      </c>
      <c r="O543" s="34">
        <v>180</v>
      </c>
      <c r="P543" s="14" t="s">
        <v>177</v>
      </c>
      <c r="Q543" s="15" t="s">
        <v>193</v>
      </c>
    </row>
    <row r="544" spans="1:17">
      <c r="A544" s="14" t="s">
        <v>49</v>
      </c>
      <c r="B544" s="14">
        <v>2002</v>
      </c>
      <c r="C544" s="31">
        <v>0</v>
      </c>
      <c r="D544" s="32">
        <v>0</v>
      </c>
      <c r="K544" s="34">
        <v>3963184</v>
      </c>
      <c r="L544" s="32">
        <v>0.81559999999999999</v>
      </c>
      <c r="M544" s="34">
        <f t="shared" si="145"/>
        <v>3232372.8703999999</v>
      </c>
      <c r="N544" s="34">
        <f t="shared" si="146"/>
        <v>730811.1296000001</v>
      </c>
      <c r="O544" s="34">
        <v>170</v>
      </c>
      <c r="P544" s="14" t="s">
        <v>177</v>
      </c>
      <c r="Q544" s="15" t="s">
        <v>193</v>
      </c>
    </row>
    <row r="545" spans="1:17">
      <c r="A545" s="14" t="s">
        <v>49</v>
      </c>
      <c r="B545" s="14">
        <v>2003</v>
      </c>
      <c r="C545" s="31">
        <v>0</v>
      </c>
      <c r="D545" s="32">
        <v>0</v>
      </c>
      <c r="K545" s="34">
        <v>4134377</v>
      </c>
      <c r="L545" s="32">
        <v>0.8123999999999999</v>
      </c>
      <c r="M545" s="34">
        <f t="shared" si="145"/>
        <v>3358767.8747999994</v>
      </c>
      <c r="N545" s="34">
        <f>K545-M545</f>
        <v>775609.12520000059</v>
      </c>
      <c r="O545" s="34">
        <v>170</v>
      </c>
      <c r="P545" s="14" t="s">
        <v>177</v>
      </c>
      <c r="Q545" s="15" t="s">
        <v>193</v>
      </c>
    </row>
    <row r="546" spans="1:17">
      <c r="A546" s="14" t="s">
        <v>49</v>
      </c>
      <c r="B546" s="14">
        <v>2004</v>
      </c>
      <c r="C546" s="34">
        <v>10187.547670207558</v>
      </c>
      <c r="D546" s="32">
        <v>2.3656008691455704E-3</v>
      </c>
      <c r="K546" s="34">
        <v>4306537</v>
      </c>
      <c r="L546" s="32">
        <v>0.80920000000000003</v>
      </c>
      <c r="M546" s="34">
        <f t="shared" si="145"/>
        <v>3484849.7404</v>
      </c>
      <c r="N546" s="34">
        <f t="shared" ref="N546:N551" si="147">K546-M546</f>
        <v>821687.25959999999</v>
      </c>
      <c r="O546" s="34">
        <v>190</v>
      </c>
      <c r="P546" s="14" t="s">
        <v>177</v>
      </c>
      <c r="Q546" s="15" t="s">
        <v>193</v>
      </c>
    </row>
    <row r="547" spans="1:17">
      <c r="A547" s="14" t="s">
        <v>49</v>
      </c>
      <c r="B547" s="14">
        <v>2005</v>
      </c>
      <c r="C547" s="34">
        <v>32173.294297282486</v>
      </c>
      <c r="D547" s="32">
        <v>7.1925814447454115E-3</v>
      </c>
      <c r="K547" s="34">
        <v>4473122</v>
      </c>
      <c r="L547" s="32">
        <v>0.80599999999999994</v>
      </c>
      <c r="M547" s="34">
        <f t="shared" si="145"/>
        <v>3605336.3319999999</v>
      </c>
      <c r="N547" s="34">
        <f t="shared" si="147"/>
        <v>867785.66800000006</v>
      </c>
      <c r="O547" s="34">
        <v>230</v>
      </c>
      <c r="P547" s="14" t="s">
        <v>177</v>
      </c>
      <c r="Q547" s="15" t="s">
        <v>193</v>
      </c>
    </row>
    <row r="548" spans="1:17">
      <c r="A548" s="14" t="s">
        <v>49</v>
      </c>
      <c r="B548" s="14">
        <v>2006</v>
      </c>
      <c r="C548" s="34">
        <v>50581.174182580522</v>
      </c>
      <c r="D548" s="32">
        <v>1.0922413832529579E-2</v>
      </c>
      <c r="K548" s="34">
        <v>4630952</v>
      </c>
      <c r="L548" s="32">
        <v>0.80159999999999998</v>
      </c>
      <c r="M548" s="34">
        <f t="shared" si="145"/>
        <v>3712171.1231999998</v>
      </c>
      <c r="N548" s="34">
        <f t="shared" si="147"/>
        <v>918780.8768000002</v>
      </c>
      <c r="O548" s="34">
        <v>250</v>
      </c>
      <c r="P548" s="14" t="s">
        <v>177</v>
      </c>
      <c r="Q548" s="15" t="s">
        <v>193</v>
      </c>
    </row>
    <row r="549" spans="1:17">
      <c r="A549" s="14" t="s">
        <v>49</v>
      </c>
      <c r="B549" s="14">
        <v>2007</v>
      </c>
      <c r="C549" s="34">
        <v>77353.030705118959</v>
      </c>
      <c r="D549" s="32">
        <v>1.6178685736713962E-2</v>
      </c>
      <c r="K549" s="34">
        <v>4781169</v>
      </c>
      <c r="L549" s="32">
        <v>0.79720000000000002</v>
      </c>
      <c r="M549" s="34">
        <f t="shared" si="145"/>
        <v>3811547.9268</v>
      </c>
      <c r="N549" s="34">
        <f t="shared" si="147"/>
        <v>969621.07319999998</v>
      </c>
      <c r="O549" s="34">
        <v>270</v>
      </c>
      <c r="P549" s="14" t="s">
        <v>177</v>
      </c>
      <c r="Q549" s="15" t="s">
        <v>193</v>
      </c>
    </row>
    <row r="550" spans="1:17">
      <c r="A550" s="14" t="s">
        <v>49</v>
      </c>
      <c r="B550" s="14">
        <v>2008</v>
      </c>
      <c r="C550" s="34">
        <v>113751.10102123652</v>
      </c>
      <c r="D550" s="32">
        <v>2.3087871083697954E-2</v>
      </c>
      <c r="K550" s="34">
        <v>4926877</v>
      </c>
      <c r="L550" s="32">
        <v>0.79280000000000006</v>
      </c>
      <c r="M550" s="34">
        <f t="shared" si="145"/>
        <v>3906028.0856000003</v>
      </c>
      <c r="N550" s="34">
        <f t="shared" si="147"/>
        <v>1020848.9143999997</v>
      </c>
      <c r="O550" s="34">
        <v>300</v>
      </c>
      <c r="P550" s="14" t="s">
        <v>177</v>
      </c>
      <c r="Q550" s="15" t="s">
        <v>193</v>
      </c>
    </row>
    <row r="551" spans="1:17">
      <c r="A551" s="14" t="s">
        <v>49</v>
      </c>
      <c r="B551" s="14">
        <v>2009</v>
      </c>
      <c r="C551" s="34">
        <v>159120.32581573885</v>
      </c>
      <c r="D551" s="32">
        <v>3.1364394864886957E-2</v>
      </c>
      <c r="E551" s="41" t="s">
        <v>207</v>
      </c>
      <c r="F551" s="41" t="s">
        <v>207</v>
      </c>
      <c r="G551" s="41" t="s">
        <v>207</v>
      </c>
      <c r="H551" s="41" t="s">
        <v>207</v>
      </c>
      <c r="I551" s="41" t="s">
        <v>207</v>
      </c>
      <c r="J551" s="41" t="s">
        <v>207</v>
      </c>
      <c r="K551" s="34">
        <v>5073279</v>
      </c>
      <c r="L551" s="32">
        <v>0.78839999999999999</v>
      </c>
      <c r="M551" s="34">
        <f t="shared" si="145"/>
        <v>3999773.1636000001</v>
      </c>
      <c r="N551" s="34">
        <f t="shared" si="147"/>
        <v>1073505.8363999999</v>
      </c>
      <c r="O551" s="34">
        <v>300</v>
      </c>
      <c r="P551" s="14" t="s">
        <v>177</v>
      </c>
      <c r="Q551" s="15" t="s">
        <v>193</v>
      </c>
    </row>
    <row r="552" spans="1:17" s="35" customFormat="1">
      <c r="A552" s="35" t="s">
        <v>49</v>
      </c>
      <c r="B552" s="35">
        <v>2010</v>
      </c>
      <c r="C552" s="36">
        <v>214436.67215543185</v>
      </c>
      <c r="D552" s="37">
        <v>4.1048367564209771E-2</v>
      </c>
      <c r="E552" s="38"/>
      <c r="F552" s="38"/>
      <c r="G552" s="37"/>
      <c r="H552" s="38"/>
      <c r="I552" s="38"/>
      <c r="J552" s="38"/>
      <c r="K552" s="36">
        <v>5224000</v>
      </c>
      <c r="L552" s="39" t="s">
        <v>207</v>
      </c>
      <c r="M552" s="39" t="s">
        <v>207</v>
      </c>
      <c r="N552" s="39" t="s">
        <v>207</v>
      </c>
      <c r="O552" s="36">
        <v>300</v>
      </c>
      <c r="P552" s="35" t="s">
        <v>177</v>
      </c>
      <c r="Q552" s="40" t="s">
        <v>193</v>
      </c>
    </row>
    <row r="553" spans="1:17">
      <c r="A553" s="14" t="s">
        <v>50</v>
      </c>
      <c r="B553" s="14">
        <v>2000</v>
      </c>
      <c r="C553" s="34">
        <v>568781</v>
      </c>
      <c r="D553" s="32">
        <v>0.41531636420888318</v>
      </c>
      <c r="K553" s="34">
        <v>1369512.615</v>
      </c>
      <c r="L553" s="32">
        <v>0.30599999999999999</v>
      </c>
      <c r="M553" s="34">
        <f>K553*L553</f>
        <v>419070.86018999998</v>
      </c>
      <c r="N553" s="34">
        <f>K553-M553</f>
        <v>950441.75481000007</v>
      </c>
      <c r="O553" s="34">
        <v>4220</v>
      </c>
      <c r="P553" s="14" t="s">
        <v>178</v>
      </c>
      <c r="Q553" s="15" t="s">
        <v>191</v>
      </c>
    </row>
    <row r="554" spans="1:17">
      <c r="A554" s="14" t="s">
        <v>50</v>
      </c>
      <c r="B554" s="14">
        <v>2001</v>
      </c>
      <c r="C554" s="34">
        <v>804300</v>
      </c>
      <c r="D554" s="32">
        <v>0.58962060780251924</v>
      </c>
      <c r="K554" s="34">
        <v>1364097.5049999999</v>
      </c>
      <c r="L554" s="32">
        <v>0.30599999999999999</v>
      </c>
      <c r="M554" s="34">
        <f t="shared" ref="M554:M562" si="148">K554*L554</f>
        <v>417413.83652999997</v>
      </c>
      <c r="N554" s="34">
        <f t="shared" ref="N554:N555" si="149">K554-M554</f>
        <v>946683.66846999992</v>
      </c>
      <c r="O554" s="34">
        <v>4430</v>
      </c>
      <c r="P554" s="14" t="s">
        <v>178</v>
      </c>
      <c r="Q554" s="15" t="s">
        <v>191</v>
      </c>
    </row>
    <row r="555" spans="1:17">
      <c r="A555" s="14" t="s">
        <v>50</v>
      </c>
      <c r="B555" s="14">
        <v>2002</v>
      </c>
      <c r="C555" s="34">
        <v>863600</v>
      </c>
      <c r="D555" s="32">
        <v>0.63563516077129478</v>
      </c>
      <c r="K555" s="34">
        <v>1358641.0149999999</v>
      </c>
      <c r="L555" s="32">
        <v>0.30599999999999999</v>
      </c>
      <c r="M555" s="34">
        <f t="shared" si="148"/>
        <v>415744.15058999998</v>
      </c>
      <c r="N555" s="34">
        <f t="shared" si="149"/>
        <v>942896.86440999992</v>
      </c>
      <c r="O555" s="34">
        <v>4780</v>
      </c>
      <c r="P555" s="14" t="s">
        <v>178</v>
      </c>
      <c r="Q555" s="15" t="s">
        <v>191</v>
      </c>
    </row>
    <row r="556" spans="1:17">
      <c r="A556" s="14" t="s">
        <v>50</v>
      </c>
      <c r="B556" s="14">
        <v>2003</v>
      </c>
      <c r="C556" s="34">
        <v>1009650</v>
      </c>
      <c r="D556" s="32">
        <v>0.74594382709850593</v>
      </c>
      <c r="K556" s="34">
        <v>1353520.149</v>
      </c>
      <c r="L556" s="32">
        <v>0.30599999999999999</v>
      </c>
      <c r="M556" s="34">
        <f t="shared" si="148"/>
        <v>414177.16559399996</v>
      </c>
      <c r="N556" s="34">
        <f>K556-M556</f>
        <v>939342.98340600007</v>
      </c>
      <c r="O556" s="34">
        <v>5820</v>
      </c>
      <c r="P556" s="14" t="s">
        <v>178</v>
      </c>
      <c r="Q556" s="15" t="s">
        <v>191</v>
      </c>
    </row>
    <row r="557" spans="1:17">
      <c r="A557" s="14" t="s">
        <v>50</v>
      </c>
      <c r="B557" s="14">
        <v>2004</v>
      </c>
      <c r="C557" s="34">
        <v>1157684</v>
      </c>
      <c r="D557" s="32">
        <v>0.85818033556815243</v>
      </c>
      <c r="K557" s="34">
        <v>1348998.517</v>
      </c>
      <c r="L557" s="32">
        <v>0.30599999999999999</v>
      </c>
      <c r="M557" s="34">
        <f t="shared" si="148"/>
        <v>412793.546202</v>
      </c>
      <c r="N557" s="34">
        <f t="shared" ref="N557:N562" si="150">K557-M557</f>
        <v>936204.97079799999</v>
      </c>
      <c r="O557" s="34">
        <v>7620</v>
      </c>
      <c r="P557" s="14" t="s">
        <v>178</v>
      </c>
      <c r="Q557" s="15" t="s">
        <v>191</v>
      </c>
    </row>
    <row r="558" spans="1:17">
      <c r="A558" s="14" t="s">
        <v>50</v>
      </c>
      <c r="B558" s="14">
        <v>2005</v>
      </c>
      <c r="C558" s="34">
        <v>1373400</v>
      </c>
      <c r="D558" s="32">
        <v>1.0202808112324493</v>
      </c>
      <c r="K558" s="34">
        <v>1346100</v>
      </c>
      <c r="L558" s="32">
        <v>0.30599999999999999</v>
      </c>
      <c r="M558" s="34">
        <f t="shared" si="148"/>
        <v>411906.6</v>
      </c>
      <c r="N558" s="34">
        <f t="shared" si="150"/>
        <v>934193.4</v>
      </c>
      <c r="O558" s="34">
        <v>9840</v>
      </c>
      <c r="P558" s="14" t="s">
        <v>178</v>
      </c>
      <c r="Q558" s="15" t="s">
        <v>191</v>
      </c>
    </row>
    <row r="559" spans="1:17">
      <c r="A559" s="14" t="s">
        <v>50</v>
      </c>
      <c r="B559" s="14">
        <v>2006</v>
      </c>
      <c r="C559" s="34">
        <v>1563500</v>
      </c>
      <c r="D559" s="32">
        <v>1.1637106852235166</v>
      </c>
      <c r="K559" s="34">
        <v>1343547</v>
      </c>
      <c r="L559" s="32">
        <v>0.30579999999999996</v>
      </c>
      <c r="M559" s="34">
        <f t="shared" si="148"/>
        <v>410856.67259999993</v>
      </c>
      <c r="N559" s="34">
        <f t="shared" si="150"/>
        <v>932690.32740000007</v>
      </c>
      <c r="O559" s="34">
        <v>11500</v>
      </c>
      <c r="P559" s="14" t="s">
        <v>178</v>
      </c>
      <c r="Q559" s="15" t="s">
        <v>191</v>
      </c>
    </row>
    <row r="560" spans="1:17">
      <c r="A560" s="14" t="s">
        <v>50</v>
      </c>
      <c r="B560" s="14">
        <v>2007</v>
      </c>
      <c r="C560" s="34">
        <v>1584795</v>
      </c>
      <c r="D560" s="32">
        <v>1.1812089691072036</v>
      </c>
      <c r="K560" s="34">
        <v>1341672</v>
      </c>
      <c r="L560" s="32">
        <v>0.30559999999999998</v>
      </c>
      <c r="M560" s="34">
        <f t="shared" si="148"/>
        <v>410014.9632</v>
      </c>
      <c r="N560" s="34">
        <f t="shared" si="150"/>
        <v>931657.0368</v>
      </c>
      <c r="O560" s="34">
        <v>13210</v>
      </c>
      <c r="P560" s="14" t="s">
        <v>178</v>
      </c>
      <c r="Q560" s="15" t="s">
        <v>191</v>
      </c>
    </row>
    <row r="561" spans="1:17">
      <c r="A561" s="14" t="s">
        <v>50</v>
      </c>
      <c r="B561" s="14">
        <v>2008</v>
      </c>
      <c r="C561" s="34">
        <v>1628450</v>
      </c>
      <c r="D561" s="32">
        <v>1.214649337087661</v>
      </c>
      <c r="K561" s="34">
        <v>1340675</v>
      </c>
      <c r="L561" s="32">
        <v>0.3054</v>
      </c>
      <c r="M561" s="34">
        <f t="shared" si="148"/>
        <v>409442.14500000002</v>
      </c>
      <c r="N561" s="34">
        <f t="shared" si="150"/>
        <v>931232.85499999998</v>
      </c>
      <c r="O561" s="34">
        <v>14410</v>
      </c>
      <c r="P561" s="14" t="s">
        <v>178</v>
      </c>
      <c r="Q561" s="15" t="s">
        <v>191</v>
      </c>
    </row>
    <row r="562" spans="1:17">
      <c r="A562" s="14" t="s">
        <v>50</v>
      </c>
      <c r="B562" s="14">
        <v>2009</v>
      </c>
      <c r="C562" s="34">
        <v>1585013</v>
      </c>
      <c r="D562" s="32">
        <v>1.1825410621892125</v>
      </c>
      <c r="E562" s="33">
        <v>267.03966619999994</v>
      </c>
      <c r="F562" s="33">
        <v>98.694503000000012</v>
      </c>
      <c r="G562" s="33">
        <v>0.91416326334309694</v>
      </c>
      <c r="H562" s="33">
        <v>20.439089000000003</v>
      </c>
      <c r="I562" s="33">
        <v>88.247749999999996</v>
      </c>
      <c r="J562" s="33">
        <v>1345.7339999999999</v>
      </c>
      <c r="K562" s="34">
        <v>1340345</v>
      </c>
      <c r="L562" s="32">
        <v>0.30519999999999997</v>
      </c>
      <c r="M562" s="34">
        <f t="shared" si="148"/>
        <v>409073.29399999994</v>
      </c>
      <c r="N562" s="34">
        <f t="shared" si="150"/>
        <v>931271.70600000001</v>
      </c>
      <c r="O562" s="34">
        <v>14060</v>
      </c>
      <c r="P562" s="14" t="s">
        <v>178</v>
      </c>
      <c r="Q562" s="15" t="s">
        <v>191</v>
      </c>
    </row>
    <row r="563" spans="1:17" s="35" customFormat="1">
      <c r="A563" s="35" t="s">
        <v>50</v>
      </c>
      <c r="B563" s="35">
        <v>2010</v>
      </c>
      <c r="C563" s="36">
        <v>1670977</v>
      </c>
      <c r="D563" s="37">
        <v>1.2469977611940299</v>
      </c>
      <c r="E563" s="38"/>
      <c r="F563" s="38"/>
      <c r="G563" s="37"/>
      <c r="H563" s="38"/>
      <c r="I563" s="38"/>
      <c r="J563" s="38"/>
      <c r="K563" s="36">
        <v>1340000</v>
      </c>
      <c r="L563" s="39" t="s">
        <v>207</v>
      </c>
      <c r="M563" s="39" t="s">
        <v>207</v>
      </c>
      <c r="N563" s="39" t="s">
        <v>207</v>
      </c>
      <c r="O563" s="36">
        <v>15892.469643619881</v>
      </c>
      <c r="P563" s="35" t="s">
        <v>178</v>
      </c>
      <c r="Q563" s="40" t="s">
        <v>191</v>
      </c>
    </row>
    <row r="564" spans="1:17">
      <c r="A564" s="14" t="s">
        <v>51</v>
      </c>
      <c r="B564" s="14">
        <v>2000</v>
      </c>
      <c r="C564" s="34">
        <v>14945.7</v>
      </c>
      <c r="D564" s="32">
        <v>2.2812768556444176E-4</v>
      </c>
      <c r="K564" s="34">
        <v>65514626</v>
      </c>
      <c r="L564" s="32">
        <v>0.85099999999999998</v>
      </c>
      <c r="M564" s="34">
        <f>K564*L564</f>
        <v>55752946.725999996</v>
      </c>
      <c r="N564" s="34">
        <f>K564-M564</f>
        <v>9761679.2740000039</v>
      </c>
      <c r="O564" s="34">
        <v>130</v>
      </c>
      <c r="P564" s="14" t="s">
        <v>177</v>
      </c>
      <c r="Q564" s="15" t="s">
        <v>193</v>
      </c>
    </row>
    <row r="565" spans="1:17">
      <c r="A565" s="14" t="s">
        <v>51</v>
      </c>
      <c r="B565" s="14">
        <v>2001</v>
      </c>
      <c r="C565" s="34">
        <v>23245.86</v>
      </c>
      <c r="D565" s="32">
        <v>3.4554860303562246E-4</v>
      </c>
      <c r="K565" s="34">
        <v>67272331</v>
      </c>
      <c r="L565" s="32">
        <v>0.84860000000000002</v>
      </c>
      <c r="M565" s="34">
        <f t="shared" ref="M565:M573" si="151">K565*L565</f>
        <v>57087300.086599998</v>
      </c>
      <c r="N565" s="34">
        <f t="shared" ref="N565:N566" si="152">K565-M565</f>
        <v>10185030.913400002</v>
      </c>
      <c r="O565" s="34">
        <v>130</v>
      </c>
      <c r="P565" s="14" t="s">
        <v>177</v>
      </c>
      <c r="Q565" s="15" t="s">
        <v>193</v>
      </c>
    </row>
    <row r="566" spans="1:17">
      <c r="A566" s="14" t="s">
        <v>51</v>
      </c>
      <c r="B566" s="14">
        <v>2002</v>
      </c>
      <c r="C566" s="34">
        <v>31067.52</v>
      </c>
      <c r="D566" s="32">
        <v>4.4987174373723333E-4</v>
      </c>
      <c r="K566" s="34">
        <v>69058616</v>
      </c>
      <c r="L566" s="32">
        <v>0.84620000000000006</v>
      </c>
      <c r="M566" s="34">
        <f t="shared" si="151"/>
        <v>58437400.859200001</v>
      </c>
      <c r="N566" s="34">
        <f t="shared" si="152"/>
        <v>10621215.140799999</v>
      </c>
      <c r="O566" s="34">
        <v>120</v>
      </c>
      <c r="P566" s="14" t="s">
        <v>177</v>
      </c>
      <c r="Q566" s="15" t="s">
        <v>193</v>
      </c>
    </row>
    <row r="567" spans="1:17">
      <c r="A567" s="14" t="s">
        <v>51</v>
      </c>
      <c r="B567" s="14">
        <v>2003</v>
      </c>
      <c r="C567" s="34">
        <v>68233.440000000002</v>
      </c>
      <c r="D567" s="32">
        <v>9.6265246296105213E-4</v>
      </c>
      <c r="K567" s="34">
        <v>70880658</v>
      </c>
      <c r="L567" s="32">
        <v>0.84379999999999999</v>
      </c>
      <c r="M567" s="34">
        <f t="shared" si="151"/>
        <v>59809099.220399998</v>
      </c>
      <c r="N567" s="34">
        <f>K567-M567</f>
        <v>11071558.779600002</v>
      </c>
      <c r="O567" s="34">
        <v>120</v>
      </c>
      <c r="P567" s="14" t="s">
        <v>177</v>
      </c>
      <c r="Q567" s="15" t="s">
        <v>193</v>
      </c>
    </row>
    <row r="568" spans="1:17">
      <c r="A568" s="14" t="s">
        <v>51</v>
      </c>
      <c r="B568" s="14">
        <v>2004</v>
      </c>
      <c r="C568" s="34">
        <v>144743.28</v>
      </c>
      <c r="D568" s="32">
        <v>1.9897015961996651E-3</v>
      </c>
      <c r="K568" s="34">
        <v>72746225</v>
      </c>
      <c r="L568" s="32">
        <v>0.84140000000000004</v>
      </c>
      <c r="M568" s="34">
        <f t="shared" si="151"/>
        <v>61208673.715000004</v>
      </c>
      <c r="N568" s="34">
        <f t="shared" ref="N568:N573" si="153">K568-M568</f>
        <v>11537551.284999996</v>
      </c>
      <c r="O568" s="34">
        <v>140</v>
      </c>
      <c r="P568" s="14" t="s">
        <v>177</v>
      </c>
      <c r="Q568" s="15" t="s">
        <v>193</v>
      </c>
    </row>
    <row r="569" spans="1:17">
      <c r="A569" s="14" t="s">
        <v>51</v>
      </c>
      <c r="B569" s="14">
        <v>2005</v>
      </c>
      <c r="C569" s="34">
        <v>421518.9</v>
      </c>
      <c r="D569" s="32">
        <v>5.6457783706628456E-3</v>
      </c>
      <c r="K569" s="34">
        <v>74660901</v>
      </c>
      <c r="L569" s="32">
        <v>0.83900000000000008</v>
      </c>
      <c r="M569" s="34">
        <f t="shared" si="151"/>
        <v>62640495.939000003</v>
      </c>
      <c r="N569" s="34">
        <f t="shared" si="153"/>
        <v>12020405.060999997</v>
      </c>
      <c r="O569" s="34">
        <v>160</v>
      </c>
      <c r="P569" s="14" t="s">
        <v>177</v>
      </c>
      <c r="Q569" s="15" t="s">
        <v>193</v>
      </c>
    </row>
    <row r="570" spans="1:17">
      <c r="A570" s="14" t="s">
        <v>51</v>
      </c>
      <c r="B570" s="14">
        <v>2006</v>
      </c>
      <c r="C570" s="34">
        <v>684815.34000000008</v>
      </c>
      <c r="D570" s="32">
        <v>8.9369166347254315E-3</v>
      </c>
      <c r="K570" s="34">
        <v>76627697</v>
      </c>
      <c r="L570" s="32">
        <v>0.83599999999999997</v>
      </c>
      <c r="M570" s="34">
        <f t="shared" si="151"/>
        <v>64060754.691999994</v>
      </c>
      <c r="N570" s="34">
        <f t="shared" si="153"/>
        <v>12566942.308000006</v>
      </c>
      <c r="O570" s="34">
        <v>190</v>
      </c>
      <c r="P570" s="14" t="s">
        <v>177</v>
      </c>
      <c r="Q570" s="15" t="s">
        <v>193</v>
      </c>
    </row>
    <row r="571" spans="1:17">
      <c r="A571" s="14" t="s">
        <v>51</v>
      </c>
      <c r="B571" s="14">
        <v>2007</v>
      </c>
      <c r="C571" s="34">
        <v>1199184.3600000001</v>
      </c>
      <c r="D571" s="32">
        <v>1.5247849964082148E-2</v>
      </c>
      <c r="K571" s="34">
        <v>78646128</v>
      </c>
      <c r="L571" s="32">
        <v>0.83299999999999996</v>
      </c>
      <c r="M571" s="34">
        <f t="shared" si="151"/>
        <v>65512224.623999998</v>
      </c>
      <c r="N571" s="34">
        <f t="shared" si="153"/>
        <v>13133903.376000002</v>
      </c>
      <c r="O571" s="34">
        <v>220</v>
      </c>
      <c r="P571" s="14" t="s">
        <v>177</v>
      </c>
      <c r="Q571" s="15" t="s">
        <v>193</v>
      </c>
    </row>
    <row r="572" spans="1:17">
      <c r="A572" s="14" t="s">
        <v>51</v>
      </c>
      <c r="B572" s="14">
        <v>2008</v>
      </c>
      <c r="C572" s="34">
        <v>1978625.8800000001</v>
      </c>
      <c r="D572" s="32">
        <v>2.4514207634877733E-2</v>
      </c>
      <c r="K572" s="34">
        <v>80713434</v>
      </c>
      <c r="L572" s="32">
        <v>0.83</v>
      </c>
      <c r="M572" s="34">
        <f t="shared" si="151"/>
        <v>66992150.219999999</v>
      </c>
      <c r="N572" s="34">
        <f t="shared" si="153"/>
        <v>13721283.780000001</v>
      </c>
      <c r="O572" s="34">
        <v>280</v>
      </c>
      <c r="P572" s="14" t="s">
        <v>177</v>
      </c>
      <c r="Q572" s="15" t="s">
        <v>193</v>
      </c>
    </row>
    <row r="573" spans="1:17">
      <c r="A573" s="14" t="s">
        <v>51</v>
      </c>
      <c r="B573" s="14">
        <v>2009</v>
      </c>
      <c r="C573" s="34">
        <v>2776222.02</v>
      </c>
      <c r="D573" s="32">
        <v>3.3519239398202942E-2</v>
      </c>
      <c r="E573" s="33">
        <v>14.402934460000001</v>
      </c>
      <c r="F573" s="33">
        <v>5.2211724500000001</v>
      </c>
      <c r="G573" s="41" t="s">
        <v>207</v>
      </c>
      <c r="H573" s="33">
        <v>2.4188128</v>
      </c>
      <c r="I573" s="33">
        <v>0.1412445</v>
      </c>
      <c r="J573" s="41" t="s">
        <v>207</v>
      </c>
      <c r="K573" s="34">
        <v>82824732</v>
      </c>
      <c r="L573" s="32">
        <v>0.82700000000000007</v>
      </c>
      <c r="M573" s="34">
        <f t="shared" si="151"/>
        <v>68496053.364000008</v>
      </c>
      <c r="N573" s="34">
        <f t="shared" si="153"/>
        <v>14328678.635999992</v>
      </c>
      <c r="O573" s="34">
        <v>330</v>
      </c>
      <c r="P573" s="14" t="s">
        <v>177</v>
      </c>
      <c r="Q573" s="15" t="s">
        <v>193</v>
      </c>
    </row>
    <row r="574" spans="1:17" s="35" customFormat="1">
      <c r="A574" s="35" t="s">
        <v>51</v>
      </c>
      <c r="B574" s="35">
        <v>2010</v>
      </c>
      <c r="C574" s="36">
        <v>3541038.6</v>
      </c>
      <c r="D574" s="37">
        <v>4.1671533980582529E-2</v>
      </c>
      <c r="E574" s="38"/>
      <c r="F574" s="38"/>
      <c r="G574" s="37"/>
      <c r="H574" s="38"/>
      <c r="I574" s="38"/>
      <c r="J574" s="38"/>
      <c r="K574" s="36">
        <v>84975000</v>
      </c>
      <c r="L574" s="39" t="s">
        <v>207</v>
      </c>
      <c r="M574" s="39" t="s">
        <v>207</v>
      </c>
      <c r="N574" s="39" t="s">
        <v>207</v>
      </c>
      <c r="O574" s="36">
        <v>330</v>
      </c>
      <c r="P574" s="35" t="s">
        <v>177</v>
      </c>
      <c r="Q574" s="40" t="s">
        <v>193</v>
      </c>
    </row>
    <row r="575" spans="1:17">
      <c r="A575" s="14" t="s">
        <v>52</v>
      </c>
      <c r="B575" s="14">
        <v>2000</v>
      </c>
      <c r="C575" s="34">
        <v>36357.31387959401</v>
      </c>
      <c r="D575" s="32">
        <v>4.535134782986501E-2</v>
      </c>
      <c r="K575" s="34">
        <v>801681</v>
      </c>
      <c r="L575" s="32">
        <v>0.51700000000000002</v>
      </c>
      <c r="M575" s="34">
        <f>K575*L575</f>
        <v>414469.07699999999</v>
      </c>
      <c r="N575" s="34">
        <f>K575-M575</f>
        <v>387211.92300000001</v>
      </c>
      <c r="O575" s="34">
        <v>2260</v>
      </c>
      <c r="P575" s="14" t="s">
        <v>177</v>
      </c>
      <c r="Q575" s="15" t="s">
        <v>203</v>
      </c>
    </row>
    <row r="576" spans="1:17">
      <c r="A576" s="14" t="s">
        <v>52</v>
      </c>
      <c r="B576" s="14">
        <v>2001</v>
      </c>
      <c r="C576" s="34">
        <v>61731.271636796882</v>
      </c>
      <c r="D576" s="32">
        <v>7.6463587504966235E-2</v>
      </c>
      <c r="K576" s="34">
        <v>807329</v>
      </c>
      <c r="L576" s="32">
        <v>0.51200000000000001</v>
      </c>
      <c r="M576" s="34">
        <f t="shared" ref="M576:M584" si="154">K576*L576</f>
        <v>413352.44800000003</v>
      </c>
      <c r="N576" s="34">
        <f t="shared" ref="N576:N577" si="155">K576-M576</f>
        <v>393976.55199999997</v>
      </c>
      <c r="O576" s="34">
        <v>2160</v>
      </c>
      <c r="P576" s="14" t="s">
        <v>177</v>
      </c>
      <c r="Q576" s="15" t="s">
        <v>203</v>
      </c>
    </row>
    <row r="577" spans="1:17">
      <c r="A577" s="14" t="s">
        <v>52</v>
      </c>
      <c r="B577" s="14">
        <v>2002</v>
      </c>
      <c r="C577" s="34">
        <v>69481.352194107472</v>
      </c>
      <c r="D577" s="32">
        <v>8.549888414819945E-2</v>
      </c>
      <c r="K577" s="34">
        <v>812658</v>
      </c>
      <c r="L577" s="32">
        <v>0.50700000000000001</v>
      </c>
      <c r="M577" s="34">
        <f t="shared" si="154"/>
        <v>412017.60600000003</v>
      </c>
      <c r="N577" s="34">
        <f t="shared" si="155"/>
        <v>400640.39399999997</v>
      </c>
      <c r="O577" s="34">
        <v>2180</v>
      </c>
      <c r="P577" s="14" t="s">
        <v>177</v>
      </c>
      <c r="Q577" s="15" t="s">
        <v>203</v>
      </c>
    </row>
    <row r="578" spans="1:17">
      <c r="A578" s="14" t="s">
        <v>52</v>
      </c>
      <c r="B578" s="14">
        <v>2003</v>
      </c>
      <c r="C578" s="34">
        <v>86209.725102852972</v>
      </c>
      <c r="D578" s="32">
        <v>0.10541779635977037</v>
      </c>
      <c r="K578" s="34">
        <v>817791</v>
      </c>
      <c r="L578" s="32">
        <v>0.502</v>
      </c>
      <c r="M578" s="34">
        <f t="shared" si="154"/>
        <v>410531.08199999999</v>
      </c>
      <c r="N578" s="34">
        <f>K578-M578</f>
        <v>407259.91800000001</v>
      </c>
      <c r="O578" s="34">
        <v>2420</v>
      </c>
      <c r="P578" s="14" t="s">
        <v>177</v>
      </c>
      <c r="Q578" s="15" t="s">
        <v>203</v>
      </c>
    </row>
    <row r="579" spans="1:17">
      <c r="A579" s="14" t="s">
        <v>52</v>
      </c>
      <c r="B579" s="14">
        <v>2004</v>
      </c>
      <c r="C579" s="34">
        <v>104221.62743874798</v>
      </c>
      <c r="D579" s="32">
        <v>0.12665394002655048</v>
      </c>
      <c r="K579" s="34">
        <v>822885</v>
      </c>
      <c r="L579" s="32">
        <v>0.49700000000000005</v>
      </c>
      <c r="M579" s="34">
        <f t="shared" si="154"/>
        <v>408973.84500000003</v>
      </c>
      <c r="N579" s="34">
        <f t="shared" ref="N579:N584" si="156">K579-M579</f>
        <v>413911.15499999997</v>
      </c>
      <c r="O579" s="34">
        <v>3020</v>
      </c>
      <c r="P579" s="14" t="s">
        <v>177</v>
      </c>
      <c r="Q579" s="15" t="s">
        <v>203</v>
      </c>
    </row>
    <row r="580" spans="1:17">
      <c r="A580" s="14" t="s">
        <v>52</v>
      </c>
      <c r="B580" s="14">
        <v>2005</v>
      </c>
      <c r="C580" s="34">
        <v>155432.12663801649</v>
      </c>
      <c r="D580" s="32">
        <v>0.18770953140044935</v>
      </c>
      <c r="K580" s="34">
        <v>828046</v>
      </c>
      <c r="L580" s="32">
        <v>0.49200000000000005</v>
      </c>
      <c r="M580" s="34">
        <f t="shared" si="154"/>
        <v>407398.63200000004</v>
      </c>
      <c r="N580" s="34">
        <f t="shared" si="156"/>
        <v>420647.36799999996</v>
      </c>
      <c r="O580" s="34">
        <v>3570</v>
      </c>
      <c r="P580" s="14" t="s">
        <v>177</v>
      </c>
      <c r="Q580" s="15" t="s">
        <v>203</v>
      </c>
    </row>
    <row r="581" spans="1:17">
      <c r="A581" s="14" t="s">
        <v>52</v>
      </c>
      <c r="B581" s="14">
        <v>2006</v>
      </c>
      <c r="C581" s="34">
        <v>210925.33302019106</v>
      </c>
      <c r="D581" s="32">
        <v>0.25311141206987753</v>
      </c>
      <c r="K581" s="34">
        <v>833330</v>
      </c>
      <c r="L581" s="32">
        <v>0.48680000000000001</v>
      </c>
      <c r="M581" s="34">
        <f t="shared" si="154"/>
        <v>405665.04399999999</v>
      </c>
      <c r="N581" s="34">
        <f t="shared" si="156"/>
        <v>427664.95600000001</v>
      </c>
      <c r="O581" s="34">
        <v>3600</v>
      </c>
      <c r="P581" s="14" t="s">
        <v>177</v>
      </c>
      <c r="Q581" s="15" t="s">
        <v>203</v>
      </c>
    </row>
    <row r="582" spans="1:17">
      <c r="A582" s="14" t="s">
        <v>52</v>
      </c>
      <c r="B582" s="14">
        <v>2007</v>
      </c>
      <c r="C582" s="34">
        <v>304319.93677770603</v>
      </c>
      <c r="D582" s="32">
        <v>0.36284762087197675</v>
      </c>
      <c r="K582" s="34">
        <v>838699</v>
      </c>
      <c r="L582" s="32">
        <v>0.48159999999999997</v>
      </c>
      <c r="M582" s="34">
        <f t="shared" si="154"/>
        <v>403917.43839999998</v>
      </c>
      <c r="N582" s="34">
        <f t="shared" si="156"/>
        <v>434781.56160000002</v>
      </c>
      <c r="O582" s="34">
        <v>3810</v>
      </c>
      <c r="P582" s="14" t="s">
        <v>177</v>
      </c>
      <c r="Q582" s="15" t="s">
        <v>203</v>
      </c>
    </row>
    <row r="583" spans="1:17">
      <c r="A583" s="14" t="s">
        <v>52</v>
      </c>
      <c r="B583" s="14">
        <v>2008</v>
      </c>
      <c r="C583" s="34">
        <v>612758.23124889552</v>
      </c>
      <c r="D583" s="32">
        <v>0.72597729418644896</v>
      </c>
      <c r="K583" s="34">
        <v>844046</v>
      </c>
      <c r="L583" s="32">
        <v>0.47639999999999999</v>
      </c>
      <c r="M583" s="34">
        <f t="shared" si="154"/>
        <v>402103.51439999999</v>
      </c>
      <c r="N583" s="34">
        <f t="shared" si="156"/>
        <v>441942.48560000001</v>
      </c>
      <c r="O583" s="34">
        <v>4060</v>
      </c>
      <c r="P583" s="14" t="s">
        <v>177</v>
      </c>
      <c r="Q583" s="15" t="s">
        <v>203</v>
      </c>
    </row>
    <row r="584" spans="1:17">
      <c r="A584" s="14" t="s">
        <v>52</v>
      </c>
      <c r="B584" s="14">
        <v>2009</v>
      </c>
      <c r="C584" s="34">
        <v>689057.28128714999</v>
      </c>
      <c r="D584" s="32">
        <v>0.81140211498949621</v>
      </c>
      <c r="E584" s="41" t="s">
        <v>207</v>
      </c>
      <c r="F584" s="41" t="s">
        <v>207</v>
      </c>
      <c r="G584" s="41" t="s">
        <v>207</v>
      </c>
      <c r="H584" s="41" t="s">
        <v>207</v>
      </c>
      <c r="I584" s="41" t="s">
        <v>207</v>
      </c>
      <c r="J584" s="41" t="s">
        <v>207</v>
      </c>
      <c r="K584" s="34">
        <v>849218</v>
      </c>
      <c r="L584" s="32">
        <v>0.47119999999999995</v>
      </c>
      <c r="M584" s="34">
        <f t="shared" si="154"/>
        <v>400151.52159999998</v>
      </c>
      <c r="N584" s="34">
        <f t="shared" si="156"/>
        <v>449066.47840000002</v>
      </c>
      <c r="O584" s="34">
        <v>3950</v>
      </c>
      <c r="P584" s="14" t="s">
        <v>177</v>
      </c>
      <c r="Q584" s="15" t="s">
        <v>203</v>
      </c>
    </row>
    <row r="585" spans="1:17" s="35" customFormat="1">
      <c r="A585" s="35" t="s">
        <v>52</v>
      </c>
      <c r="B585" s="35">
        <v>2010</v>
      </c>
      <c r="C585" s="36">
        <v>760616.65239142079</v>
      </c>
      <c r="D585" s="37">
        <v>0.89065181778854896</v>
      </c>
      <c r="E585" s="38"/>
      <c r="F585" s="38"/>
      <c r="G585" s="37"/>
      <c r="H585" s="38"/>
      <c r="I585" s="38"/>
      <c r="J585" s="38"/>
      <c r="K585" s="36">
        <v>854000</v>
      </c>
      <c r="L585" s="39" t="s">
        <v>207</v>
      </c>
      <c r="M585" s="39" t="s">
        <v>207</v>
      </c>
      <c r="N585" s="39" t="s">
        <v>207</v>
      </c>
      <c r="O585" s="36">
        <v>4167.8792296450838</v>
      </c>
      <c r="P585" s="35" t="s">
        <v>177</v>
      </c>
      <c r="Q585" s="40" t="s">
        <v>203</v>
      </c>
    </row>
    <row r="586" spans="1:17">
      <c r="A586" s="14" t="s">
        <v>53</v>
      </c>
      <c r="B586" s="14">
        <v>2000</v>
      </c>
      <c r="C586" s="34">
        <v>3664426</v>
      </c>
      <c r="D586" s="32">
        <v>0.70793780026037612</v>
      </c>
      <c r="K586" s="34">
        <v>5176197.6809999999</v>
      </c>
      <c r="L586" s="32">
        <v>0.38900000000000001</v>
      </c>
      <c r="M586" s="34">
        <f>K586*L586</f>
        <v>2013540.8979090001</v>
      </c>
      <c r="N586" s="34">
        <f>K586-M586</f>
        <v>3162656.7830909998</v>
      </c>
      <c r="O586" s="34">
        <v>25470</v>
      </c>
      <c r="P586" s="14" t="s">
        <v>178</v>
      </c>
      <c r="Q586" s="15" t="s">
        <v>204</v>
      </c>
    </row>
    <row r="587" spans="1:17">
      <c r="A587" s="14" t="s">
        <v>53</v>
      </c>
      <c r="B587" s="14">
        <v>2001</v>
      </c>
      <c r="C587" s="34">
        <v>4289678</v>
      </c>
      <c r="D587" s="32">
        <v>0.82684691472121152</v>
      </c>
      <c r="K587" s="34">
        <v>5187995.4119999995</v>
      </c>
      <c r="L587" s="32">
        <v>0.38640000000000002</v>
      </c>
      <c r="M587" s="34">
        <f t="shared" ref="M587:M595" si="157">K587*L587</f>
        <v>2004641.4271968</v>
      </c>
      <c r="N587" s="34">
        <f t="shared" ref="N587:N588" si="158">K587-M587</f>
        <v>3183353.9848031998</v>
      </c>
      <c r="O587" s="34">
        <v>24900</v>
      </c>
      <c r="P587" s="14" t="s">
        <v>178</v>
      </c>
      <c r="Q587" s="15" t="s">
        <v>204</v>
      </c>
    </row>
    <row r="588" spans="1:17">
      <c r="A588" s="14" t="s">
        <v>53</v>
      </c>
      <c r="B588" s="14">
        <v>2002</v>
      </c>
      <c r="C588" s="34">
        <v>4732072</v>
      </c>
      <c r="D588" s="32">
        <v>0.90990940325288916</v>
      </c>
      <c r="K588" s="34">
        <v>5200596.8760000002</v>
      </c>
      <c r="L588" s="32">
        <v>0.38380000000000003</v>
      </c>
      <c r="M588" s="34">
        <f t="shared" si="157"/>
        <v>1995989.0810088003</v>
      </c>
      <c r="N588" s="34">
        <f t="shared" si="158"/>
        <v>3204607.7949911999</v>
      </c>
      <c r="O588" s="34">
        <v>24720</v>
      </c>
      <c r="P588" s="14" t="s">
        <v>178</v>
      </c>
      <c r="Q588" s="15" t="s">
        <v>204</v>
      </c>
    </row>
    <row r="589" spans="1:17">
      <c r="A589" s="14" t="s">
        <v>53</v>
      </c>
      <c r="B589" s="14">
        <v>2003</v>
      </c>
      <c r="C589" s="34">
        <v>5065474</v>
      </c>
      <c r="D589" s="32">
        <v>0.97170116711015264</v>
      </c>
      <c r="K589" s="34">
        <v>5212995.6940000001</v>
      </c>
      <c r="L589" s="32">
        <v>0.38119999999999998</v>
      </c>
      <c r="M589" s="34">
        <f t="shared" si="157"/>
        <v>1987193.9585527999</v>
      </c>
      <c r="N589" s="34">
        <f>K589-M589</f>
        <v>3225801.7354472</v>
      </c>
      <c r="O589" s="34">
        <v>27660</v>
      </c>
      <c r="P589" s="14" t="s">
        <v>178</v>
      </c>
      <c r="Q589" s="15" t="s">
        <v>204</v>
      </c>
    </row>
    <row r="590" spans="1:17">
      <c r="A590" s="14" t="s">
        <v>53</v>
      </c>
      <c r="B590" s="14">
        <v>2004</v>
      </c>
      <c r="C590" s="34">
        <v>4951330</v>
      </c>
      <c r="D590" s="32">
        <v>0.94705325352690117</v>
      </c>
      <c r="K590" s="34">
        <v>5228143.1710000001</v>
      </c>
      <c r="L590" s="32">
        <v>0.37859999999999999</v>
      </c>
      <c r="M590" s="34">
        <f t="shared" si="157"/>
        <v>1979375.0045405999</v>
      </c>
      <c r="N590" s="34">
        <f t="shared" ref="N590:N595" si="159">K590-M590</f>
        <v>3248768.1664594002</v>
      </c>
      <c r="O590" s="34">
        <v>33760</v>
      </c>
      <c r="P590" s="14" t="s">
        <v>178</v>
      </c>
      <c r="Q590" s="15" t="s">
        <v>204</v>
      </c>
    </row>
    <row r="591" spans="1:17">
      <c r="A591" s="14" t="s">
        <v>53</v>
      </c>
      <c r="B591" s="14">
        <v>2005</v>
      </c>
      <c r="C591" s="34">
        <v>5622365</v>
      </c>
      <c r="D591" s="32">
        <v>1.0717228036064885</v>
      </c>
      <c r="K591" s="34">
        <v>5246100</v>
      </c>
      <c r="L591" s="32">
        <v>0.376</v>
      </c>
      <c r="M591" s="34">
        <f t="shared" si="157"/>
        <v>1972533.6</v>
      </c>
      <c r="N591" s="34">
        <f t="shared" si="159"/>
        <v>3273566.4</v>
      </c>
      <c r="O591" s="34">
        <v>38300</v>
      </c>
      <c r="P591" s="14" t="s">
        <v>178</v>
      </c>
      <c r="Q591" s="15" t="s">
        <v>204</v>
      </c>
    </row>
    <row r="592" spans="1:17">
      <c r="A592" s="14" t="s">
        <v>53</v>
      </c>
      <c r="B592" s="14">
        <v>2006</v>
      </c>
      <c r="C592" s="34">
        <v>5801902</v>
      </c>
      <c r="D592" s="32">
        <v>1.101710357315655</v>
      </c>
      <c r="K592" s="34">
        <v>5266268</v>
      </c>
      <c r="L592" s="32">
        <v>0.373</v>
      </c>
      <c r="M592" s="34">
        <f t="shared" si="157"/>
        <v>1964317.9639999999</v>
      </c>
      <c r="N592" s="34">
        <f t="shared" si="159"/>
        <v>3301950.0360000003</v>
      </c>
      <c r="O592" s="34">
        <v>40870</v>
      </c>
      <c r="P592" s="14" t="s">
        <v>178</v>
      </c>
      <c r="Q592" s="15" t="s">
        <v>204</v>
      </c>
    </row>
    <row r="593" spans="1:17">
      <c r="A593" s="14" t="s">
        <v>53</v>
      </c>
      <c r="B593" s="14">
        <v>2007</v>
      </c>
      <c r="C593" s="34">
        <v>6242850</v>
      </c>
      <c r="D593" s="32">
        <v>1.1804084920358802</v>
      </c>
      <c r="K593" s="34">
        <v>5288720</v>
      </c>
      <c r="L593" s="32">
        <v>0.37</v>
      </c>
      <c r="M593" s="34">
        <f t="shared" si="157"/>
        <v>1956826.4</v>
      </c>
      <c r="N593" s="34">
        <f t="shared" si="159"/>
        <v>3331893.6</v>
      </c>
      <c r="O593" s="34">
        <v>43910</v>
      </c>
      <c r="P593" s="14" t="s">
        <v>178</v>
      </c>
      <c r="Q593" s="15" t="s">
        <v>204</v>
      </c>
    </row>
    <row r="594" spans="1:17">
      <c r="A594" s="14" t="s">
        <v>53</v>
      </c>
      <c r="B594" s="14">
        <v>2008</v>
      </c>
      <c r="C594" s="34">
        <v>7039556</v>
      </c>
      <c r="D594" s="32">
        <v>1.3248686951610447</v>
      </c>
      <c r="K594" s="34">
        <v>5313399</v>
      </c>
      <c r="L594" s="32">
        <v>0.36700000000000005</v>
      </c>
      <c r="M594" s="34">
        <f t="shared" si="157"/>
        <v>1950017.4330000002</v>
      </c>
      <c r="N594" s="34">
        <f t="shared" si="159"/>
        <v>3363381.5669999998</v>
      </c>
      <c r="O594" s="34">
        <v>47630</v>
      </c>
      <c r="P594" s="14" t="s">
        <v>178</v>
      </c>
      <c r="Q594" s="15" t="s">
        <v>204</v>
      </c>
    </row>
    <row r="595" spans="1:17">
      <c r="A595" s="14" t="s">
        <v>53</v>
      </c>
      <c r="B595" s="14">
        <v>2009</v>
      </c>
      <c r="C595" s="34">
        <v>7970263</v>
      </c>
      <c r="D595" s="32">
        <v>1.4930073552069489</v>
      </c>
      <c r="E595" s="41" t="s">
        <v>207</v>
      </c>
      <c r="F595" s="41" t="s">
        <v>207</v>
      </c>
      <c r="G595" s="41" t="s">
        <v>207</v>
      </c>
      <c r="H595" s="41" t="s">
        <v>207</v>
      </c>
      <c r="I595" s="33">
        <v>38.314300000000003</v>
      </c>
      <c r="J595" s="33">
        <v>64.294690000000003</v>
      </c>
      <c r="K595" s="34">
        <v>5338395</v>
      </c>
      <c r="L595" s="32">
        <v>0.36399999999999999</v>
      </c>
      <c r="M595" s="34">
        <f t="shared" si="157"/>
        <v>1943175.78</v>
      </c>
      <c r="N595" s="34">
        <f t="shared" si="159"/>
        <v>3395219.2199999997</v>
      </c>
      <c r="O595" s="34">
        <v>45680</v>
      </c>
      <c r="P595" s="14" t="s">
        <v>178</v>
      </c>
      <c r="Q595" s="15" t="s">
        <v>204</v>
      </c>
    </row>
    <row r="596" spans="1:17" s="35" customFormat="1">
      <c r="A596" s="35" t="s">
        <v>53</v>
      </c>
      <c r="B596" s="35">
        <v>2010</v>
      </c>
      <c r="C596" s="36">
        <v>8878172</v>
      </c>
      <c r="D596" s="37">
        <v>1.6557575531518089</v>
      </c>
      <c r="E596" s="38"/>
      <c r="F596" s="38"/>
      <c r="G596" s="37"/>
      <c r="H596" s="38"/>
      <c r="I596" s="38"/>
      <c r="J596" s="38"/>
      <c r="K596" s="36">
        <v>5362000</v>
      </c>
      <c r="L596" s="39" t="s">
        <v>207</v>
      </c>
      <c r="M596" s="39" t="s">
        <v>207</v>
      </c>
      <c r="N596" s="39" t="s">
        <v>207</v>
      </c>
      <c r="O596" s="36">
        <v>45680</v>
      </c>
      <c r="P596" s="35" t="s">
        <v>178</v>
      </c>
      <c r="Q596" s="40" t="s">
        <v>204</v>
      </c>
    </row>
    <row r="597" spans="1:17">
      <c r="A597" s="14" t="s">
        <v>54</v>
      </c>
      <c r="B597" s="14">
        <v>2000</v>
      </c>
      <c r="C597" s="34">
        <v>29052200</v>
      </c>
      <c r="D597" s="32">
        <v>0.4932837285727143</v>
      </c>
      <c r="K597" s="34">
        <v>58895516.549999997</v>
      </c>
      <c r="L597" s="32">
        <v>0.24199999999999999</v>
      </c>
      <c r="M597" s="34">
        <f>K597*L597</f>
        <v>14252715.005099999</v>
      </c>
      <c r="N597" s="34">
        <f>K597-M597</f>
        <v>44642801.5449</v>
      </c>
      <c r="O597" s="34">
        <v>24450</v>
      </c>
      <c r="P597" s="14" t="s">
        <v>178</v>
      </c>
      <c r="Q597" s="15" t="s">
        <v>204</v>
      </c>
    </row>
    <row r="598" spans="1:17">
      <c r="A598" s="14" t="s">
        <v>54</v>
      </c>
      <c r="B598" s="14">
        <v>2001</v>
      </c>
      <c r="C598" s="34">
        <v>35922300</v>
      </c>
      <c r="D598" s="32">
        <v>0.60687341297009723</v>
      </c>
      <c r="K598" s="34">
        <v>59192410.200000003</v>
      </c>
      <c r="L598" s="32">
        <v>0.2402</v>
      </c>
      <c r="M598" s="34">
        <f t="shared" ref="M598:M606" si="160">K598*L598</f>
        <v>14218016.93004</v>
      </c>
      <c r="N598" s="34">
        <f t="shared" ref="N598:N599" si="161">K598-M598</f>
        <v>44974393.269960001</v>
      </c>
      <c r="O598" s="34">
        <v>23250</v>
      </c>
      <c r="P598" s="14" t="s">
        <v>178</v>
      </c>
      <c r="Q598" s="15" t="s">
        <v>204</v>
      </c>
    </row>
    <row r="599" spans="1:17">
      <c r="A599" s="14" t="s">
        <v>54</v>
      </c>
      <c r="B599" s="14">
        <v>2002</v>
      </c>
      <c r="C599" s="34">
        <v>37342900</v>
      </c>
      <c r="D599" s="32">
        <v>0.62657347033472299</v>
      </c>
      <c r="K599" s="34">
        <v>59598597.399999999</v>
      </c>
      <c r="L599" s="32">
        <v>0.2384</v>
      </c>
      <c r="M599" s="34">
        <f t="shared" si="160"/>
        <v>14208305.62016</v>
      </c>
      <c r="N599" s="34">
        <f t="shared" si="161"/>
        <v>45390291.77984</v>
      </c>
      <c r="O599" s="34">
        <v>22460</v>
      </c>
      <c r="P599" s="14" t="s">
        <v>178</v>
      </c>
      <c r="Q599" s="15" t="s">
        <v>204</v>
      </c>
    </row>
    <row r="600" spans="1:17">
      <c r="A600" s="14" t="s">
        <v>54</v>
      </c>
      <c r="B600" s="14">
        <v>2003</v>
      </c>
      <c r="C600" s="34">
        <v>40388700</v>
      </c>
      <c r="D600" s="32">
        <v>0.67141218586012286</v>
      </c>
      <c r="K600" s="34">
        <v>60154851</v>
      </c>
      <c r="L600" s="32">
        <v>0.2366</v>
      </c>
      <c r="M600" s="34">
        <f t="shared" si="160"/>
        <v>14232637.7466</v>
      </c>
      <c r="N600" s="34">
        <f>K600-M600</f>
        <v>45922213.253399998</v>
      </c>
      <c r="O600" s="34">
        <v>25280</v>
      </c>
      <c r="P600" s="14" t="s">
        <v>178</v>
      </c>
      <c r="Q600" s="15" t="s">
        <v>204</v>
      </c>
    </row>
    <row r="601" spans="1:17">
      <c r="A601" s="14" t="s">
        <v>54</v>
      </c>
      <c r="B601" s="14">
        <v>2004</v>
      </c>
      <c r="C601" s="34">
        <v>41487600</v>
      </c>
      <c r="D601" s="32">
        <v>0.68550590139227707</v>
      </c>
      <c r="K601" s="34">
        <v>60521142</v>
      </c>
      <c r="L601" s="32">
        <v>0.23480000000000001</v>
      </c>
      <c r="M601" s="34">
        <f t="shared" si="160"/>
        <v>14210364.1416</v>
      </c>
      <c r="N601" s="34">
        <f t="shared" ref="N601:N606" si="162">K601-M601</f>
        <v>46310777.858400002</v>
      </c>
      <c r="O601" s="34">
        <v>30660</v>
      </c>
      <c r="P601" s="14" t="s">
        <v>178</v>
      </c>
      <c r="Q601" s="15" t="s">
        <v>204</v>
      </c>
    </row>
    <row r="602" spans="1:17">
      <c r="A602" s="14" t="s">
        <v>54</v>
      </c>
      <c r="B602" s="14">
        <v>2005</v>
      </c>
      <c r="C602" s="34">
        <v>46086700</v>
      </c>
      <c r="D602" s="32">
        <v>0.75709592101588552</v>
      </c>
      <c r="K602" s="34">
        <v>60873000</v>
      </c>
      <c r="L602" s="32">
        <v>0.23300000000000001</v>
      </c>
      <c r="M602" s="34">
        <f t="shared" si="160"/>
        <v>14183409</v>
      </c>
      <c r="N602" s="34">
        <f t="shared" si="162"/>
        <v>46689591</v>
      </c>
      <c r="O602" s="34">
        <v>35180</v>
      </c>
      <c r="P602" s="14" t="s">
        <v>178</v>
      </c>
      <c r="Q602" s="15" t="s">
        <v>204</v>
      </c>
    </row>
    <row r="603" spans="1:17">
      <c r="A603" s="14" t="s">
        <v>54</v>
      </c>
      <c r="B603" s="14">
        <v>2006</v>
      </c>
      <c r="C603" s="34">
        <v>48859358</v>
      </c>
      <c r="D603" s="32">
        <v>0.79637016684483908</v>
      </c>
      <c r="K603" s="34">
        <v>61352572</v>
      </c>
      <c r="L603" s="32">
        <v>0.23079999999999998</v>
      </c>
      <c r="M603" s="34">
        <f t="shared" si="160"/>
        <v>14160173.6176</v>
      </c>
      <c r="N603" s="34">
        <f t="shared" si="162"/>
        <v>47192398.382399999</v>
      </c>
      <c r="O603" s="34">
        <v>37040</v>
      </c>
      <c r="P603" s="14" t="s">
        <v>178</v>
      </c>
      <c r="Q603" s="15" t="s">
        <v>204</v>
      </c>
    </row>
    <row r="604" spans="1:17">
      <c r="A604" s="14" t="s">
        <v>54</v>
      </c>
      <c r="B604" s="14">
        <v>2007</v>
      </c>
      <c r="C604" s="34">
        <v>53110664</v>
      </c>
      <c r="D604" s="32">
        <v>0.85747467034377867</v>
      </c>
      <c r="K604" s="34">
        <v>61938464</v>
      </c>
      <c r="L604" s="32">
        <v>0.2286</v>
      </c>
      <c r="M604" s="34">
        <f t="shared" si="160"/>
        <v>14159132.8704</v>
      </c>
      <c r="N604" s="34">
        <f t="shared" si="162"/>
        <v>47779331.129600003</v>
      </c>
      <c r="O604" s="34">
        <v>39120</v>
      </c>
      <c r="P604" s="14" t="s">
        <v>178</v>
      </c>
      <c r="Q604" s="15" t="s">
        <v>204</v>
      </c>
    </row>
    <row r="605" spans="1:17">
      <c r="A605" s="14" t="s">
        <v>54</v>
      </c>
      <c r="B605" s="14">
        <v>2008</v>
      </c>
      <c r="C605" s="34">
        <v>55539680</v>
      </c>
      <c r="D605" s="32">
        <v>0.8918106963691117</v>
      </c>
      <c r="K605" s="34">
        <v>62277432</v>
      </c>
      <c r="L605" s="32">
        <v>0.22640000000000002</v>
      </c>
      <c r="M605" s="34">
        <f t="shared" si="160"/>
        <v>14099610.604800001</v>
      </c>
      <c r="N605" s="34">
        <f t="shared" si="162"/>
        <v>48177821.395199999</v>
      </c>
      <c r="O605" s="34">
        <v>42190</v>
      </c>
      <c r="P605" s="14" t="s">
        <v>178</v>
      </c>
      <c r="Q605" s="15" t="s">
        <v>204</v>
      </c>
    </row>
    <row r="606" spans="1:17">
      <c r="A606" s="14" t="s">
        <v>54</v>
      </c>
      <c r="B606" s="14">
        <v>2009</v>
      </c>
      <c r="C606" s="34">
        <v>58539614</v>
      </c>
      <c r="D606" s="32">
        <v>0.93489136599293143</v>
      </c>
      <c r="E606" s="33">
        <v>161.45878963000001</v>
      </c>
      <c r="F606" s="41" t="s">
        <v>207</v>
      </c>
      <c r="G606" s="41" t="s">
        <v>207</v>
      </c>
      <c r="H606" s="33">
        <v>75.366706300000004</v>
      </c>
      <c r="I606" s="33">
        <v>105.2685</v>
      </c>
      <c r="J606" s="33">
        <v>2456.9229999999998</v>
      </c>
      <c r="K606" s="34">
        <v>62616488</v>
      </c>
      <c r="L606" s="32">
        <v>0.22420000000000001</v>
      </c>
      <c r="M606" s="34">
        <f t="shared" si="160"/>
        <v>14038616.6096</v>
      </c>
      <c r="N606" s="34">
        <f t="shared" si="162"/>
        <v>48577871.3904</v>
      </c>
      <c r="O606" s="34">
        <v>42680</v>
      </c>
      <c r="P606" s="14" t="s">
        <v>178</v>
      </c>
      <c r="Q606" s="15" t="s">
        <v>204</v>
      </c>
    </row>
    <row r="607" spans="1:17" s="35" customFormat="1">
      <c r="A607" s="35" t="s">
        <v>54</v>
      </c>
      <c r="B607" s="35">
        <v>2010</v>
      </c>
      <c r="C607" s="36">
        <v>60805919</v>
      </c>
      <c r="D607" s="37">
        <v>0.96590924831617742</v>
      </c>
      <c r="E607" s="38"/>
      <c r="F607" s="38"/>
      <c r="G607" s="37"/>
      <c r="H607" s="38"/>
      <c r="I607" s="38"/>
      <c r="J607" s="38"/>
      <c r="K607" s="36">
        <v>62952000</v>
      </c>
      <c r="L607" s="39" t="s">
        <v>207</v>
      </c>
      <c r="M607" s="39" t="s">
        <v>207</v>
      </c>
      <c r="N607" s="39" t="s">
        <v>207</v>
      </c>
      <c r="O607" s="36">
        <v>45598.952147349832</v>
      </c>
      <c r="P607" s="35" t="s">
        <v>178</v>
      </c>
      <c r="Q607" s="40" t="s">
        <v>204</v>
      </c>
    </row>
    <row r="608" spans="1:17">
      <c r="A608" s="14" t="s">
        <v>55</v>
      </c>
      <c r="B608" s="14">
        <v>2000</v>
      </c>
      <c r="C608" s="34">
        <v>50177.873168548067</v>
      </c>
      <c r="D608" s="32">
        <v>4.0682233132979355E-2</v>
      </c>
      <c r="K608" s="34">
        <v>1233410</v>
      </c>
      <c r="L608" s="32">
        <v>0.19899999999999998</v>
      </c>
      <c r="M608" s="34">
        <f>K608*L608</f>
        <v>245448.58999999997</v>
      </c>
      <c r="N608" s="34">
        <f>K608-M608</f>
        <v>987961.41</v>
      </c>
      <c r="O608" s="34">
        <v>3080</v>
      </c>
      <c r="P608" s="14" t="s">
        <v>177</v>
      </c>
      <c r="Q608" s="15" t="s">
        <v>193</v>
      </c>
    </row>
    <row r="609" spans="1:17">
      <c r="A609" s="14" t="s">
        <v>55</v>
      </c>
      <c r="B609" s="14">
        <v>2001</v>
      </c>
      <c r="C609" s="34">
        <v>91496.172444561278</v>
      </c>
      <c r="D609" s="32">
        <v>7.2530642461738501E-2</v>
      </c>
      <c r="K609" s="34">
        <v>1261483</v>
      </c>
      <c r="L609" s="32">
        <v>0.192</v>
      </c>
      <c r="M609" s="34">
        <f t="shared" ref="M609:M617" si="163">K609*L609</f>
        <v>242204.736</v>
      </c>
      <c r="N609" s="34">
        <f t="shared" ref="N609:N610" si="164">K609-M609</f>
        <v>1019278.264</v>
      </c>
      <c r="O609" s="34">
        <v>3310</v>
      </c>
      <c r="P609" s="14" t="s">
        <v>177</v>
      </c>
      <c r="Q609" s="15" t="s">
        <v>193</v>
      </c>
    </row>
    <row r="610" spans="1:17">
      <c r="A610" s="14" t="s">
        <v>55</v>
      </c>
      <c r="B610" s="14">
        <v>2002</v>
      </c>
      <c r="C610" s="34">
        <v>143407.58657362725</v>
      </c>
      <c r="D610" s="32">
        <v>0.11125733264464027</v>
      </c>
      <c r="K610" s="34">
        <v>1288972</v>
      </c>
      <c r="L610" s="32">
        <v>0.185</v>
      </c>
      <c r="M610" s="34">
        <f t="shared" si="163"/>
        <v>238459.82</v>
      </c>
      <c r="N610" s="34">
        <f t="shared" si="164"/>
        <v>1050512.18</v>
      </c>
      <c r="O610" s="34">
        <v>3410</v>
      </c>
      <c r="P610" s="14" t="s">
        <v>177</v>
      </c>
      <c r="Q610" s="15" t="s">
        <v>193</v>
      </c>
    </row>
    <row r="611" spans="1:17">
      <c r="A611" s="14" t="s">
        <v>55</v>
      </c>
      <c r="B611" s="14">
        <v>2003</v>
      </c>
      <c r="C611" s="34">
        <v>232077.23616008309</v>
      </c>
      <c r="D611" s="32">
        <v>0.17635128743754386</v>
      </c>
      <c r="K611" s="34">
        <v>1315994</v>
      </c>
      <c r="L611" s="32">
        <v>0.17800000000000002</v>
      </c>
      <c r="M611" s="34">
        <f t="shared" si="163"/>
        <v>234246.93200000003</v>
      </c>
      <c r="N611" s="34">
        <f>K611-M611</f>
        <v>1081747.068</v>
      </c>
      <c r="O611" s="34">
        <v>3590</v>
      </c>
      <c r="P611" s="14" t="s">
        <v>177</v>
      </c>
      <c r="Q611" s="15" t="s">
        <v>193</v>
      </c>
    </row>
    <row r="612" spans="1:17">
      <c r="A612" s="14" t="s">
        <v>55</v>
      </c>
      <c r="B612" s="14">
        <v>2004</v>
      </c>
      <c r="C612" s="34">
        <v>314144.94659328327</v>
      </c>
      <c r="D612" s="32">
        <v>0.23396493083216835</v>
      </c>
      <c r="K612" s="34">
        <v>1342701</v>
      </c>
      <c r="L612" s="32">
        <v>0.17100000000000001</v>
      </c>
      <c r="M612" s="34">
        <f t="shared" si="163"/>
        <v>229601.87100000001</v>
      </c>
      <c r="N612" s="34">
        <f t="shared" ref="N612:N617" si="165">K612-M612</f>
        <v>1113099.129</v>
      </c>
      <c r="O612" s="34">
        <v>3990</v>
      </c>
      <c r="P612" s="14" t="s">
        <v>177</v>
      </c>
      <c r="Q612" s="15" t="s">
        <v>193</v>
      </c>
    </row>
    <row r="613" spans="1:17">
      <c r="A613" s="14" t="s">
        <v>55</v>
      </c>
      <c r="B613" s="14">
        <v>2005</v>
      </c>
      <c r="C613" s="34">
        <v>495908.43341995426</v>
      </c>
      <c r="D613" s="32">
        <v>0.36218078452907021</v>
      </c>
      <c r="K613" s="34">
        <v>1369229</v>
      </c>
      <c r="L613" s="32">
        <v>0.16399999999999998</v>
      </c>
      <c r="M613" s="34">
        <f t="shared" si="163"/>
        <v>224553.55599999998</v>
      </c>
      <c r="N613" s="34">
        <f t="shared" si="165"/>
        <v>1144675.4440000001</v>
      </c>
      <c r="O613" s="34">
        <v>5120</v>
      </c>
      <c r="P613" s="14" t="s">
        <v>177</v>
      </c>
      <c r="Q613" s="15" t="s">
        <v>193</v>
      </c>
    </row>
    <row r="614" spans="1:17">
      <c r="A614" s="14" t="s">
        <v>55</v>
      </c>
      <c r="B614" s="14">
        <v>2006</v>
      </c>
      <c r="C614" s="34">
        <v>629893.53056089568</v>
      </c>
      <c r="D614" s="32">
        <v>0.45133825104874753</v>
      </c>
      <c r="K614" s="34">
        <v>1395613</v>
      </c>
      <c r="L614" s="32">
        <v>0.15920000000000001</v>
      </c>
      <c r="M614" s="34">
        <f t="shared" si="163"/>
        <v>222181.58960000001</v>
      </c>
      <c r="N614" s="34">
        <f t="shared" si="165"/>
        <v>1173431.4103999999</v>
      </c>
      <c r="O614" s="34">
        <v>5300</v>
      </c>
      <c r="P614" s="14" t="s">
        <v>177</v>
      </c>
      <c r="Q614" s="15" t="s">
        <v>193</v>
      </c>
    </row>
    <row r="615" spans="1:17">
      <c r="A615" s="14" t="s">
        <v>55</v>
      </c>
      <c r="B615" s="14">
        <v>2007</v>
      </c>
      <c r="C615" s="34">
        <v>859810.18638517393</v>
      </c>
      <c r="D615" s="32">
        <v>0.60469869256743802</v>
      </c>
      <c r="K615" s="34">
        <v>1421882</v>
      </c>
      <c r="L615" s="32">
        <v>0.15439999999999998</v>
      </c>
      <c r="M615" s="34">
        <f t="shared" si="163"/>
        <v>219538.58079999997</v>
      </c>
      <c r="N615" s="34">
        <f t="shared" si="165"/>
        <v>1202343.4192000001</v>
      </c>
      <c r="O615" s="34">
        <v>6450</v>
      </c>
      <c r="P615" s="14" t="s">
        <v>177</v>
      </c>
      <c r="Q615" s="15" t="s">
        <v>193</v>
      </c>
    </row>
    <row r="616" spans="1:17">
      <c r="A616" s="14" t="s">
        <v>55</v>
      </c>
      <c r="B616" s="14">
        <v>2008</v>
      </c>
      <c r="C616" s="34">
        <v>1023528.2733166348</v>
      </c>
      <c r="D616" s="32">
        <v>0.7067789333330351</v>
      </c>
      <c r="K616" s="34">
        <v>1448159</v>
      </c>
      <c r="L616" s="32">
        <v>0.14960000000000001</v>
      </c>
      <c r="M616" s="34">
        <f t="shared" si="163"/>
        <v>216644.58640000003</v>
      </c>
      <c r="N616" s="34">
        <f t="shared" si="165"/>
        <v>1231514.4136000001</v>
      </c>
      <c r="O616" s="34">
        <v>7320</v>
      </c>
      <c r="P616" s="14" t="s">
        <v>177</v>
      </c>
      <c r="Q616" s="15" t="s">
        <v>193</v>
      </c>
    </row>
    <row r="617" spans="1:17">
      <c r="A617" s="14" t="s">
        <v>55</v>
      </c>
      <c r="B617" s="14">
        <v>2009</v>
      </c>
      <c r="C617" s="34">
        <v>1216923.3571135337</v>
      </c>
      <c r="D617" s="32">
        <v>0.82526441802209816</v>
      </c>
      <c r="E617" s="41" t="s">
        <v>207</v>
      </c>
      <c r="F617" s="41" t="s">
        <v>207</v>
      </c>
      <c r="G617" s="41" t="s">
        <v>207</v>
      </c>
      <c r="H617" s="41" t="s">
        <v>207</v>
      </c>
      <c r="I617" s="41" t="s">
        <v>207</v>
      </c>
      <c r="J617" s="41" t="s">
        <v>207</v>
      </c>
      <c r="K617" s="34">
        <v>1474586</v>
      </c>
      <c r="L617" s="32">
        <v>0.14480000000000001</v>
      </c>
      <c r="M617" s="34">
        <f t="shared" si="163"/>
        <v>213520.0528</v>
      </c>
      <c r="N617" s="34">
        <f t="shared" si="165"/>
        <v>1261065.9472000001</v>
      </c>
      <c r="O617" s="34">
        <v>7370</v>
      </c>
      <c r="P617" s="14" t="s">
        <v>177</v>
      </c>
      <c r="Q617" s="15" t="s">
        <v>193</v>
      </c>
    </row>
    <row r="618" spans="1:17" s="35" customFormat="1">
      <c r="A618" s="35" t="s">
        <v>55</v>
      </c>
      <c r="B618" s="35">
        <v>2010</v>
      </c>
      <c r="C618" s="36">
        <v>1357638.8038492505</v>
      </c>
      <c r="D618" s="37">
        <v>0.90448954287091976</v>
      </c>
      <c r="E618" s="38"/>
      <c r="F618" s="38"/>
      <c r="G618" s="37"/>
      <c r="H618" s="38"/>
      <c r="I618" s="38"/>
      <c r="J618" s="38"/>
      <c r="K618" s="36">
        <v>1501000</v>
      </c>
      <c r="L618" s="39" t="s">
        <v>207</v>
      </c>
      <c r="M618" s="39" t="s">
        <v>207</v>
      </c>
      <c r="N618" s="39" t="s">
        <v>207</v>
      </c>
      <c r="O618" s="36">
        <v>7370</v>
      </c>
      <c r="P618" s="35" t="s">
        <v>177</v>
      </c>
      <c r="Q618" s="40" t="s">
        <v>193</v>
      </c>
    </row>
    <row r="619" spans="1:17">
      <c r="A619" s="14" t="s">
        <v>56</v>
      </c>
      <c r="B619" s="14">
        <v>2000</v>
      </c>
      <c r="C619" s="34">
        <v>6133.8234749433723</v>
      </c>
      <c r="D619" s="32">
        <v>4.7117727613775395E-3</v>
      </c>
      <c r="K619" s="34">
        <v>1301808</v>
      </c>
      <c r="L619" s="32">
        <v>0.50900000000000001</v>
      </c>
      <c r="M619" s="34">
        <f>K619*L619</f>
        <v>662620.272</v>
      </c>
      <c r="N619" s="34">
        <f>K619-M619</f>
        <v>639187.728</v>
      </c>
      <c r="O619" s="34">
        <v>330</v>
      </c>
      <c r="P619" s="14" t="s">
        <v>177</v>
      </c>
      <c r="Q619" s="15" t="s">
        <v>193</v>
      </c>
    </row>
    <row r="620" spans="1:17">
      <c r="A620" s="14" t="s">
        <v>56</v>
      </c>
      <c r="B620" s="14">
        <v>2001</v>
      </c>
      <c r="C620" s="34">
        <v>19405.870591042385</v>
      </c>
      <c r="D620" s="32">
        <v>1.4411997991131419E-2</v>
      </c>
      <c r="K620" s="34">
        <v>1346508</v>
      </c>
      <c r="L620" s="32">
        <v>0.49939999999999996</v>
      </c>
      <c r="M620" s="34">
        <f t="shared" ref="M620:M628" si="166">K620*L620</f>
        <v>672446.09519999998</v>
      </c>
      <c r="N620" s="34">
        <f t="shared" ref="N620:N621" si="167">K620-M620</f>
        <v>674061.90480000002</v>
      </c>
      <c r="O620" s="34">
        <v>310</v>
      </c>
      <c r="P620" s="14" t="s">
        <v>177</v>
      </c>
      <c r="Q620" s="15" t="s">
        <v>193</v>
      </c>
    </row>
    <row r="621" spans="1:17">
      <c r="A621" s="14" t="s">
        <v>56</v>
      </c>
      <c r="B621" s="14">
        <v>2002</v>
      </c>
      <c r="C621" s="34">
        <v>81426.238073679095</v>
      </c>
      <c r="D621" s="32">
        <v>5.8522010606520368E-2</v>
      </c>
      <c r="K621" s="34">
        <v>1391378</v>
      </c>
      <c r="L621" s="32">
        <v>0.48979999999999996</v>
      </c>
      <c r="M621" s="34">
        <f t="shared" si="166"/>
        <v>681496.94439999992</v>
      </c>
      <c r="N621" s="34">
        <f t="shared" si="167"/>
        <v>709881.05560000008</v>
      </c>
      <c r="O621" s="34">
        <v>270</v>
      </c>
      <c r="P621" s="14" t="s">
        <v>177</v>
      </c>
      <c r="Q621" s="15" t="s">
        <v>193</v>
      </c>
    </row>
    <row r="622" spans="1:17">
      <c r="A622" s="14" t="s">
        <v>56</v>
      </c>
      <c r="B622" s="14">
        <v>2003</v>
      </c>
      <c r="C622" s="34">
        <v>158816.61366130525</v>
      </c>
      <c r="D622" s="32">
        <v>0.1105718106616176</v>
      </c>
      <c r="K622" s="34">
        <v>1436321</v>
      </c>
      <c r="L622" s="32">
        <v>0.48020000000000002</v>
      </c>
      <c r="M622" s="34">
        <f t="shared" si="166"/>
        <v>689721.34420000005</v>
      </c>
      <c r="N622" s="34">
        <f>K622-M622</f>
        <v>746599.65579999995</v>
      </c>
      <c r="O622" s="34">
        <v>260</v>
      </c>
      <c r="P622" s="14" t="s">
        <v>177</v>
      </c>
      <c r="Q622" s="15" t="s">
        <v>193</v>
      </c>
    </row>
    <row r="623" spans="1:17">
      <c r="A623" s="14" t="s">
        <v>56</v>
      </c>
      <c r="B623" s="14">
        <v>2004</v>
      </c>
      <c r="C623" s="34">
        <v>192064.94472487309</v>
      </c>
      <c r="D623" s="32">
        <v>0.12966357248502156</v>
      </c>
      <c r="K623" s="34">
        <v>1481256</v>
      </c>
      <c r="L623" s="32">
        <v>0.47060000000000002</v>
      </c>
      <c r="M623" s="34">
        <f t="shared" si="166"/>
        <v>697079.0736</v>
      </c>
      <c r="N623" s="34">
        <f t="shared" ref="N623:N628" si="168">K623-M623</f>
        <v>784176.9264</v>
      </c>
      <c r="O623" s="34">
        <v>260</v>
      </c>
      <c r="P623" s="14" t="s">
        <v>177</v>
      </c>
      <c r="Q623" s="15" t="s">
        <v>193</v>
      </c>
    </row>
    <row r="624" spans="1:17">
      <c r="A624" s="14" t="s">
        <v>56</v>
      </c>
      <c r="B624" s="14">
        <v>2005</v>
      </c>
      <c r="C624" s="34">
        <v>261138.67209130633</v>
      </c>
      <c r="D624" s="32">
        <v>0.17111078558512161</v>
      </c>
      <c r="K624" s="34">
        <v>1526138</v>
      </c>
      <c r="L624" s="32">
        <v>0.46100000000000002</v>
      </c>
      <c r="M624" s="34">
        <f t="shared" si="166"/>
        <v>703549.61800000002</v>
      </c>
      <c r="N624" s="34">
        <f t="shared" si="168"/>
        <v>822588.38199999998</v>
      </c>
      <c r="O624" s="34">
        <v>270</v>
      </c>
      <c r="P624" s="14" t="s">
        <v>177</v>
      </c>
      <c r="Q624" s="15" t="s">
        <v>193</v>
      </c>
    </row>
    <row r="625" spans="1:17">
      <c r="A625" s="14" t="s">
        <v>56</v>
      </c>
      <c r="B625" s="14">
        <v>2006</v>
      </c>
      <c r="C625" s="34">
        <v>441044.46656873915</v>
      </c>
      <c r="D625" s="32">
        <v>0.28076213605261446</v>
      </c>
      <c r="K625" s="34">
        <v>1570883</v>
      </c>
      <c r="L625" s="32">
        <v>0.4526</v>
      </c>
      <c r="M625" s="34">
        <f t="shared" si="166"/>
        <v>710981.64580000006</v>
      </c>
      <c r="N625" s="34">
        <f t="shared" si="168"/>
        <v>859901.35419999994</v>
      </c>
      <c r="O625" s="34">
        <v>290</v>
      </c>
      <c r="P625" s="14" t="s">
        <v>177</v>
      </c>
      <c r="Q625" s="15" t="s">
        <v>193</v>
      </c>
    </row>
    <row r="626" spans="1:17">
      <c r="A626" s="14" t="s">
        <v>56</v>
      </c>
      <c r="B626" s="14">
        <v>2007</v>
      </c>
      <c r="C626" s="34">
        <v>766898.73610741645</v>
      </c>
      <c r="D626" s="32">
        <v>0.47470999010059761</v>
      </c>
      <c r="K626" s="34">
        <v>1615510</v>
      </c>
      <c r="L626" s="32">
        <v>0.44420000000000004</v>
      </c>
      <c r="M626" s="34">
        <f t="shared" si="166"/>
        <v>717609.54200000002</v>
      </c>
      <c r="N626" s="34">
        <f t="shared" si="168"/>
        <v>897900.45799999998</v>
      </c>
      <c r="O626" s="34">
        <v>330</v>
      </c>
      <c r="P626" s="14" t="s">
        <v>177</v>
      </c>
      <c r="Q626" s="15" t="s">
        <v>193</v>
      </c>
    </row>
    <row r="627" spans="1:17">
      <c r="A627" s="14" t="s">
        <v>56</v>
      </c>
      <c r="B627" s="14">
        <v>2008</v>
      </c>
      <c r="C627" s="34">
        <v>1058672.1503805853</v>
      </c>
      <c r="D627" s="32">
        <v>0.63767747884627479</v>
      </c>
      <c r="K627" s="34">
        <v>1660200</v>
      </c>
      <c r="L627" s="32">
        <v>0.43579999999999997</v>
      </c>
      <c r="M627" s="34">
        <f t="shared" si="166"/>
        <v>723515.15999999992</v>
      </c>
      <c r="N627" s="34">
        <f t="shared" si="168"/>
        <v>936684.84000000008</v>
      </c>
      <c r="O627" s="34">
        <v>400</v>
      </c>
      <c r="P627" s="14" t="s">
        <v>177</v>
      </c>
      <c r="Q627" s="15" t="s">
        <v>193</v>
      </c>
    </row>
    <row r="628" spans="1:17">
      <c r="A628" s="14" t="s">
        <v>56</v>
      </c>
      <c r="B628" s="14">
        <v>2009</v>
      </c>
      <c r="C628" s="34">
        <v>1327296.0207159207</v>
      </c>
      <c r="D628" s="32">
        <v>0.77837595601949827</v>
      </c>
      <c r="E628" s="33">
        <v>48.703885999999997</v>
      </c>
      <c r="F628" s="33">
        <v>3.6522285999999999</v>
      </c>
      <c r="G628" s="33">
        <v>0.36324786098051765</v>
      </c>
      <c r="H628" s="33">
        <v>24.502465000000001</v>
      </c>
      <c r="I628" s="33">
        <v>3.0366300000000002</v>
      </c>
      <c r="J628" s="41" t="s">
        <v>207</v>
      </c>
      <c r="K628" s="34">
        <v>1705212</v>
      </c>
      <c r="L628" s="32">
        <v>0.4274</v>
      </c>
      <c r="M628" s="34">
        <f t="shared" si="166"/>
        <v>728807.60880000005</v>
      </c>
      <c r="N628" s="34">
        <f t="shared" si="168"/>
        <v>976404.39119999995</v>
      </c>
      <c r="O628" s="34">
        <v>440</v>
      </c>
      <c r="P628" s="14" t="s">
        <v>177</v>
      </c>
      <c r="Q628" s="15" t="s">
        <v>193</v>
      </c>
    </row>
    <row r="629" spans="1:17" s="35" customFormat="1" ht="12" customHeight="1">
      <c r="A629" s="35" t="s">
        <v>56</v>
      </c>
      <c r="B629" s="35">
        <v>2010</v>
      </c>
      <c r="C629" s="36">
        <v>1656712.4196141274</v>
      </c>
      <c r="D629" s="37">
        <v>0.9466928112080728</v>
      </c>
      <c r="E629" s="38"/>
      <c r="F629" s="38"/>
      <c r="G629" s="37"/>
      <c r="H629" s="38"/>
      <c r="I629" s="38"/>
      <c r="J629" s="38"/>
      <c r="K629" s="36">
        <v>1750000</v>
      </c>
      <c r="L629" s="39" t="s">
        <v>207</v>
      </c>
      <c r="M629" s="39" t="s">
        <v>207</v>
      </c>
      <c r="N629" s="39" t="s">
        <v>207</v>
      </c>
      <c r="O629" s="36">
        <v>440</v>
      </c>
      <c r="P629" s="35" t="s">
        <v>177</v>
      </c>
      <c r="Q629" s="40" t="s">
        <v>193</v>
      </c>
    </row>
    <row r="630" spans="1:17">
      <c r="A630" s="14" t="s">
        <v>57</v>
      </c>
      <c r="B630" s="14">
        <v>2000</v>
      </c>
      <c r="C630" s="34">
        <v>91449.349318582768</v>
      </c>
      <c r="D630" s="32">
        <v>1.9273797211356292E-2</v>
      </c>
      <c r="K630" s="34">
        <v>4744750</v>
      </c>
      <c r="L630" s="32">
        <v>0.47299999999999998</v>
      </c>
      <c r="M630" s="34">
        <f>K630*L630</f>
        <v>2244266.75</v>
      </c>
      <c r="N630" s="34">
        <f>K630-M630</f>
        <v>2500483.25</v>
      </c>
      <c r="O630" s="34">
        <v>730</v>
      </c>
      <c r="P630" s="14" t="s">
        <v>177</v>
      </c>
      <c r="Q630" s="15" t="s">
        <v>191</v>
      </c>
    </row>
    <row r="631" spans="1:17">
      <c r="A631" s="14" t="s">
        <v>57</v>
      </c>
      <c r="B631" s="14">
        <v>2001</v>
      </c>
      <c r="C631" s="34">
        <v>241833.50594565659</v>
      </c>
      <c r="D631" s="32">
        <v>5.1609061096119464E-2</v>
      </c>
      <c r="K631" s="34">
        <v>4685873</v>
      </c>
      <c r="L631" s="32">
        <v>0.47340000000000004</v>
      </c>
      <c r="M631" s="34">
        <f t="shared" ref="M631:M639" si="169">K631*L631</f>
        <v>2218292.2782000001</v>
      </c>
      <c r="N631" s="34">
        <f t="shared" ref="N631:N632" si="170">K631-M631</f>
        <v>2467580.7217999999</v>
      </c>
      <c r="O631" s="34">
        <v>710</v>
      </c>
      <c r="P631" s="14" t="s">
        <v>177</v>
      </c>
      <c r="Q631" s="15" t="s">
        <v>191</v>
      </c>
    </row>
    <row r="632" spans="1:17">
      <c r="A632" s="14" t="s">
        <v>57</v>
      </c>
      <c r="B632" s="14">
        <v>2002</v>
      </c>
      <c r="C632" s="34">
        <v>361724.17754063313</v>
      </c>
      <c r="D632" s="32">
        <v>7.8145987241826143E-2</v>
      </c>
      <c r="K632" s="34">
        <v>4628826</v>
      </c>
      <c r="L632" s="32">
        <v>0.4738</v>
      </c>
      <c r="M632" s="34">
        <f t="shared" si="169"/>
        <v>2193137.7588</v>
      </c>
      <c r="N632" s="34">
        <f t="shared" si="170"/>
        <v>2435688.2412</v>
      </c>
      <c r="O632" s="34">
        <v>760</v>
      </c>
      <c r="P632" s="14" t="s">
        <v>177</v>
      </c>
      <c r="Q632" s="15" t="s">
        <v>191</v>
      </c>
    </row>
    <row r="633" spans="1:17">
      <c r="A633" s="14" t="s">
        <v>57</v>
      </c>
      <c r="B633" s="14">
        <v>2003</v>
      </c>
      <c r="C633" s="34">
        <v>521259.16282586806</v>
      </c>
      <c r="D633" s="32">
        <v>0.11398107473481811</v>
      </c>
      <c r="K633" s="34">
        <v>4573208</v>
      </c>
      <c r="L633" s="32">
        <v>0.47420000000000001</v>
      </c>
      <c r="M633" s="34">
        <f t="shared" si="169"/>
        <v>2168615.2335999999</v>
      </c>
      <c r="N633" s="34">
        <f>K633-M633</f>
        <v>2404592.7664000001</v>
      </c>
      <c r="O633" s="34">
        <v>910</v>
      </c>
      <c r="P633" s="14" t="s">
        <v>177</v>
      </c>
      <c r="Q633" s="15" t="s">
        <v>191</v>
      </c>
    </row>
    <row r="634" spans="1:17">
      <c r="A634" s="14" t="s">
        <v>57</v>
      </c>
      <c r="B634" s="14">
        <v>2004</v>
      </c>
      <c r="C634" s="34">
        <v>709115.14014214824</v>
      </c>
      <c r="D634" s="32">
        <v>0.15693498859410593</v>
      </c>
      <c r="K634" s="34">
        <v>4518528</v>
      </c>
      <c r="L634" s="32">
        <v>0.47460000000000002</v>
      </c>
      <c r="M634" s="34">
        <f t="shared" si="169"/>
        <v>2144493.3888000003</v>
      </c>
      <c r="N634" s="34">
        <f t="shared" ref="N634:N639" si="171">K634-M634</f>
        <v>2374034.6111999997</v>
      </c>
      <c r="O634" s="34">
        <v>1100</v>
      </c>
      <c r="P634" s="14" t="s">
        <v>177</v>
      </c>
      <c r="Q634" s="15" t="s">
        <v>191</v>
      </c>
    </row>
    <row r="635" spans="1:17">
      <c r="A635" s="14" t="s">
        <v>57</v>
      </c>
      <c r="B635" s="14">
        <v>2005</v>
      </c>
      <c r="C635" s="34">
        <v>1127899.59259775</v>
      </c>
      <c r="D635" s="32">
        <v>0.25263494888452187</v>
      </c>
      <c r="K635" s="34">
        <v>4464543</v>
      </c>
      <c r="L635" s="32">
        <v>0.47499999999999998</v>
      </c>
      <c r="M635" s="34">
        <f t="shared" si="169"/>
        <v>2120657.9249999998</v>
      </c>
      <c r="N635" s="34">
        <f t="shared" si="171"/>
        <v>2343885.0750000002</v>
      </c>
      <c r="O635" s="34">
        <v>1360</v>
      </c>
      <c r="P635" s="14" t="s">
        <v>177</v>
      </c>
      <c r="Q635" s="15" t="s">
        <v>191</v>
      </c>
    </row>
    <row r="636" spans="1:17">
      <c r="A636" s="14" t="s">
        <v>57</v>
      </c>
      <c r="B636" s="14">
        <v>2006</v>
      </c>
      <c r="C636" s="34">
        <v>1639932.6180404769</v>
      </c>
      <c r="D636" s="32">
        <v>0.37179430270751668</v>
      </c>
      <c r="K636" s="34">
        <v>4410860</v>
      </c>
      <c r="L636" s="32">
        <v>0.47420000000000001</v>
      </c>
      <c r="M636" s="34">
        <f t="shared" si="169"/>
        <v>2091629.8120000002</v>
      </c>
      <c r="N636" s="34">
        <f t="shared" si="171"/>
        <v>2319230.1880000001</v>
      </c>
      <c r="O636" s="34">
        <v>1680</v>
      </c>
      <c r="P636" s="14" t="s">
        <v>177</v>
      </c>
      <c r="Q636" s="15" t="s">
        <v>191</v>
      </c>
    </row>
    <row r="637" spans="1:17">
      <c r="A637" s="14" t="s">
        <v>57</v>
      </c>
      <c r="B637" s="14">
        <v>2007</v>
      </c>
      <c r="C637" s="34">
        <v>2091540.2145639686</v>
      </c>
      <c r="D637" s="32">
        <v>0.47994695892131584</v>
      </c>
      <c r="K637" s="34">
        <v>4357857</v>
      </c>
      <c r="L637" s="32">
        <v>0.47340000000000004</v>
      </c>
      <c r="M637" s="34">
        <f t="shared" si="169"/>
        <v>2063009.5038000003</v>
      </c>
      <c r="N637" s="34">
        <f t="shared" si="171"/>
        <v>2294847.4961999999</v>
      </c>
      <c r="O637" s="34">
        <v>2090</v>
      </c>
      <c r="P637" s="14" t="s">
        <v>177</v>
      </c>
      <c r="Q637" s="15" t="s">
        <v>191</v>
      </c>
    </row>
    <row r="638" spans="1:17">
      <c r="A638" s="14" t="s">
        <v>57</v>
      </c>
      <c r="B638" s="14">
        <v>2008</v>
      </c>
      <c r="C638" s="34">
        <v>2616096.589827002</v>
      </c>
      <c r="D638" s="32">
        <v>0.60740420440695464</v>
      </c>
      <c r="K638" s="34">
        <v>4307011</v>
      </c>
      <c r="L638" s="32">
        <v>0.47259999999999996</v>
      </c>
      <c r="M638" s="34">
        <f t="shared" si="169"/>
        <v>2035493.3986</v>
      </c>
      <c r="N638" s="34">
        <f t="shared" si="171"/>
        <v>2271517.6014</v>
      </c>
      <c r="O638" s="34">
        <v>2450</v>
      </c>
      <c r="P638" s="14" t="s">
        <v>177</v>
      </c>
      <c r="Q638" s="15" t="s">
        <v>191</v>
      </c>
    </row>
    <row r="639" spans="1:17">
      <c r="A639" s="14" t="s">
        <v>57</v>
      </c>
      <c r="B639" s="14">
        <v>2009</v>
      </c>
      <c r="C639" s="34">
        <v>3179068.6005607843</v>
      </c>
      <c r="D639" s="32">
        <v>0.7462019050062012</v>
      </c>
      <c r="E639" s="33">
        <v>62.677363630000002</v>
      </c>
      <c r="F639" s="33">
        <v>34.244073</v>
      </c>
      <c r="G639" s="33">
        <v>0.92932854660433073</v>
      </c>
      <c r="H639" s="33">
        <v>46.92418</v>
      </c>
      <c r="I639" s="33">
        <v>37.003230000000002</v>
      </c>
      <c r="J639" s="33">
        <v>211.3246</v>
      </c>
      <c r="K639" s="34">
        <v>4260333</v>
      </c>
      <c r="L639" s="32">
        <v>0.4718</v>
      </c>
      <c r="M639" s="34">
        <f t="shared" si="169"/>
        <v>2010025.1094</v>
      </c>
      <c r="N639" s="34">
        <f t="shared" si="171"/>
        <v>2250307.8906</v>
      </c>
      <c r="O639" s="34">
        <v>2530</v>
      </c>
      <c r="P639" s="14" t="s">
        <v>177</v>
      </c>
      <c r="Q639" s="15" t="s">
        <v>191</v>
      </c>
    </row>
    <row r="640" spans="1:17" s="35" customFormat="1">
      <c r="A640" s="35" t="s">
        <v>57</v>
      </c>
      <c r="B640" s="35">
        <v>2010</v>
      </c>
      <c r="C640" s="36">
        <v>3620335.1631421926</v>
      </c>
      <c r="D640" s="37">
        <v>0.85810266962365311</v>
      </c>
      <c r="E640" s="38"/>
      <c r="F640" s="38"/>
      <c r="G640" s="37"/>
      <c r="H640" s="38"/>
      <c r="I640" s="38"/>
      <c r="J640" s="38"/>
      <c r="K640" s="36">
        <v>4219000</v>
      </c>
      <c r="L640" s="39" t="s">
        <v>207</v>
      </c>
      <c r="M640" s="39" t="s">
        <v>207</v>
      </c>
      <c r="N640" s="39" t="s">
        <v>207</v>
      </c>
      <c r="O640" s="36">
        <v>2530</v>
      </c>
      <c r="P640" s="35" t="s">
        <v>177</v>
      </c>
      <c r="Q640" s="40" t="s">
        <v>191</v>
      </c>
    </row>
    <row r="641" spans="1:17">
      <c r="A641" s="14" t="s">
        <v>58</v>
      </c>
      <c r="B641" s="14">
        <v>2000</v>
      </c>
      <c r="C641" s="34">
        <v>47191935</v>
      </c>
      <c r="D641" s="32">
        <v>0.57404129667923609</v>
      </c>
      <c r="K641" s="34">
        <v>82210000</v>
      </c>
      <c r="L641" s="32">
        <v>0.26899999999999996</v>
      </c>
      <c r="M641" s="34">
        <f>K641*L641</f>
        <v>22114489.999999996</v>
      </c>
      <c r="N641" s="34">
        <f>K641-M641</f>
        <v>60095510</v>
      </c>
      <c r="O641" s="34">
        <v>25510</v>
      </c>
      <c r="P641" s="14" t="s">
        <v>178</v>
      </c>
      <c r="Q641" s="15" t="s">
        <v>204</v>
      </c>
    </row>
    <row r="642" spans="1:17">
      <c r="A642" s="14" t="s">
        <v>58</v>
      </c>
      <c r="B642" s="14">
        <v>2001</v>
      </c>
      <c r="C642" s="34">
        <v>56126010</v>
      </c>
      <c r="D642" s="32">
        <v>0.68169518904934834</v>
      </c>
      <c r="K642" s="34">
        <v>82333000</v>
      </c>
      <c r="L642" s="32">
        <v>0.26839999999999997</v>
      </c>
      <c r="M642" s="34">
        <f t="shared" ref="M642:M650" si="172">K642*L642</f>
        <v>22098177.199999999</v>
      </c>
      <c r="N642" s="34">
        <f t="shared" ref="N642:N643" si="173">K642-M642</f>
        <v>60234822.799999997</v>
      </c>
      <c r="O642" s="34">
        <v>24020</v>
      </c>
      <c r="P642" s="14" t="s">
        <v>178</v>
      </c>
      <c r="Q642" s="15" t="s">
        <v>204</v>
      </c>
    </row>
    <row r="643" spans="1:17">
      <c r="A643" s="14" t="s">
        <v>58</v>
      </c>
      <c r="B643" s="14">
        <v>2002</v>
      </c>
      <c r="C643" s="34">
        <v>59177000</v>
      </c>
      <c r="D643" s="32">
        <v>0.71722742037135789</v>
      </c>
      <c r="K643" s="34">
        <v>82508000</v>
      </c>
      <c r="L643" s="32">
        <v>0.26780000000000004</v>
      </c>
      <c r="M643" s="34">
        <f t="shared" si="172"/>
        <v>22095642.400000002</v>
      </c>
      <c r="N643" s="34">
        <f t="shared" si="173"/>
        <v>60412357.599999994</v>
      </c>
      <c r="O643" s="34">
        <v>22980</v>
      </c>
      <c r="P643" s="14" t="s">
        <v>178</v>
      </c>
      <c r="Q643" s="15" t="s">
        <v>204</v>
      </c>
    </row>
    <row r="644" spans="1:17">
      <c r="A644" s="14" t="s">
        <v>58</v>
      </c>
      <c r="B644" s="14">
        <v>2003</v>
      </c>
      <c r="C644" s="34">
        <v>64760000</v>
      </c>
      <c r="D644" s="32">
        <v>0.78457978459189981</v>
      </c>
      <c r="K644" s="34">
        <v>82541000</v>
      </c>
      <c r="L644" s="32">
        <v>0.26719999999999999</v>
      </c>
      <c r="M644" s="34">
        <f t="shared" si="172"/>
        <v>22054955.199999999</v>
      </c>
      <c r="N644" s="34">
        <f>K644-M644</f>
        <v>60486044.799999997</v>
      </c>
      <c r="O644" s="34">
        <v>25610</v>
      </c>
      <c r="P644" s="14" t="s">
        <v>178</v>
      </c>
      <c r="Q644" s="15" t="s">
        <v>204</v>
      </c>
    </row>
    <row r="645" spans="1:17">
      <c r="A645" s="14" t="s">
        <v>58</v>
      </c>
      <c r="B645" s="14">
        <v>2004</v>
      </c>
      <c r="C645" s="34">
        <v>69184000</v>
      </c>
      <c r="D645" s="32">
        <v>0.8384287943283899</v>
      </c>
      <c r="K645" s="34">
        <v>82516250</v>
      </c>
      <c r="L645" s="32">
        <v>0.2666</v>
      </c>
      <c r="M645" s="34">
        <f t="shared" si="172"/>
        <v>21998832.25</v>
      </c>
      <c r="N645" s="34">
        <f t="shared" ref="N645:N650" si="174">K645-M645</f>
        <v>60517417.75</v>
      </c>
      <c r="O645" s="34">
        <v>31000</v>
      </c>
      <c r="P645" s="14" t="s">
        <v>178</v>
      </c>
      <c r="Q645" s="15" t="s">
        <v>204</v>
      </c>
    </row>
    <row r="646" spans="1:17">
      <c r="A646" s="14" t="s">
        <v>58</v>
      </c>
      <c r="B646" s="14">
        <v>2005</v>
      </c>
      <c r="C646" s="34">
        <v>79205000</v>
      </c>
      <c r="D646" s="32">
        <v>0.96041683339517447</v>
      </c>
      <c r="K646" s="34">
        <v>82469400</v>
      </c>
      <c r="L646" s="32">
        <v>0.26600000000000001</v>
      </c>
      <c r="M646" s="34">
        <f t="shared" si="172"/>
        <v>21936860.400000002</v>
      </c>
      <c r="N646" s="34">
        <f t="shared" si="174"/>
        <v>60532539.599999994</v>
      </c>
      <c r="O646" s="34">
        <v>35050</v>
      </c>
      <c r="P646" s="14" t="s">
        <v>178</v>
      </c>
      <c r="Q646" s="15" t="s">
        <v>204</v>
      </c>
    </row>
    <row r="647" spans="1:17">
      <c r="A647" s="14" t="s">
        <v>58</v>
      </c>
      <c r="B647" s="14">
        <v>2006</v>
      </c>
      <c r="C647" s="34">
        <v>85697800</v>
      </c>
      <c r="D647" s="32">
        <v>1.0403191562598393</v>
      </c>
      <c r="K647" s="34">
        <v>82376451</v>
      </c>
      <c r="L647" s="32">
        <v>0.26519999999999999</v>
      </c>
      <c r="M647" s="34">
        <f t="shared" si="172"/>
        <v>21846234.805199999</v>
      </c>
      <c r="N647" s="34">
        <f t="shared" si="174"/>
        <v>60530216.194800004</v>
      </c>
      <c r="O647" s="34">
        <v>37300</v>
      </c>
      <c r="P647" s="14" t="s">
        <v>178</v>
      </c>
      <c r="Q647" s="15" t="s">
        <v>204</v>
      </c>
    </row>
    <row r="648" spans="1:17">
      <c r="A648" s="14" t="s">
        <v>58</v>
      </c>
      <c r="B648" s="14">
        <v>2007</v>
      </c>
      <c r="C648" s="34">
        <v>97151000</v>
      </c>
      <c r="D648" s="32">
        <v>1.18093210674223</v>
      </c>
      <c r="K648" s="34">
        <v>82266372</v>
      </c>
      <c r="L648" s="32">
        <v>0.26440000000000002</v>
      </c>
      <c r="M648" s="34">
        <f t="shared" si="172"/>
        <v>21751228.756800003</v>
      </c>
      <c r="N648" s="34">
        <f t="shared" si="174"/>
        <v>60515143.243199997</v>
      </c>
      <c r="O648" s="34">
        <v>39370</v>
      </c>
      <c r="P648" s="14" t="s">
        <v>178</v>
      </c>
      <c r="Q648" s="15" t="s">
        <v>204</v>
      </c>
    </row>
    <row r="649" spans="1:17">
      <c r="A649" s="14" t="s">
        <v>58</v>
      </c>
      <c r="B649" s="14">
        <v>2008</v>
      </c>
      <c r="C649" s="34">
        <v>107245500</v>
      </c>
      <c r="D649" s="32">
        <v>1.3061182962675102</v>
      </c>
      <c r="K649" s="34">
        <v>82110097</v>
      </c>
      <c r="L649" s="32">
        <v>0.2636</v>
      </c>
      <c r="M649" s="34">
        <f t="shared" si="172"/>
        <v>21644221.569200002</v>
      </c>
      <c r="N649" s="34">
        <f t="shared" si="174"/>
        <v>60465875.430799998</v>
      </c>
      <c r="O649" s="34">
        <v>42800</v>
      </c>
      <c r="P649" s="14" t="s">
        <v>178</v>
      </c>
      <c r="Q649" s="15" t="s">
        <v>204</v>
      </c>
    </row>
    <row r="650" spans="1:17">
      <c r="A650" s="14" t="s">
        <v>58</v>
      </c>
      <c r="B650" s="14">
        <v>2009</v>
      </c>
      <c r="C650" s="34">
        <v>108255400</v>
      </c>
      <c r="D650" s="32">
        <v>1.3221230059959959</v>
      </c>
      <c r="E650" s="41" t="s">
        <v>207</v>
      </c>
      <c r="F650" s="41" t="s">
        <v>207</v>
      </c>
      <c r="G650" s="41" t="s">
        <v>207</v>
      </c>
      <c r="H650" s="33">
        <v>53.046210000000002</v>
      </c>
      <c r="I650" s="33">
        <v>112.17529999999999</v>
      </c>
      <c r="J650" s="33">
        <v>836.53129999999999</v>
      </c>
      <c r="K650" s="34">
        <v>81879976</v>
      </c>
      <c r="L650" s="32">
        <v>0.26280000000000003</v>
      </c>
      <c r="M650" s="34">
        <f t="shared" si="172"/>
        <v>21518057.692800004</v>
      </c>
      <c r="N650" s="34">
        <f t="shared" si="174"/>
        <v>60361918.3072</v>
      </c>
      <c r="O650" s="34">
        <v>42560</v>
      </c>
      <c r="P650" s="14" t="s">
        <v>178</v>
      </c>
      <c r="Q650" s="15" t="s">
        <v>204</v>
      </c>
    </row>
    <row r="651" spans="1:17" s="35" customFormat="1">
      <c r="A651" s="35" t="s">
        <v>58</v>
      </c>
      <c r="B651" s="35">
        <v>2010</v>
      </c>
      <c r="C651" s="36">
        <v>109503232</v>
      </c>
      <c r="D651" s="37">
        <v>1.3413595962565534</v>
      </c>
      <c r="E651" s="38"/>
      <c r="F651" s="38"/>
      <c r="G651" s="37"/>
      <c r="H651" s="38"/>
      <c r="I651" s="38"/>
      <c r="J651" s="38"/>
      <c r="K651" s="36">
        <v>81636000</v>
      </c>
      <c r="L651" s="39" t="s">
        <v>207</v>
      </c>
      <c r="M651" s="39" t="s">
        <v>207</v>
      </c>
      <c r="N651" s="39" t="s">
        <v>207</v>
      </c>
      <c r="O651" s="36">
        <v>42560</v>
      </c>
      <c r="P651" s="35" t="s">
        <v>178</v>
      </c>
      <c r="Q651" s="40" t="s">
        <v>204</v>
      </c>
    </row>
    <row r="652" spans="1:17">
      <c r="A652" s="14" t="s">
        <v>59</v>
      </c>
      <c r="B652" s="14">
        <v>2000</v>
      </c>
      <c r="C652" s="34">
        <v>133992.06583508258</v>
      </c>
      <c r="D652" s="32">
        <v>6.8610770242506112E-3</v>
      </c>
      <c r="K652" s="34">
        <v>19529305</v>
      </c>
      <c r="L652" s="32">
        <v>0.56000000000000005</v>
      </c>
      <c r="M652" s="34">
        <f>K652*L652</f>
        <v>10936410.800000001</v>
      </c>
      <c r="N652" s="34">
        <f>K652-M652</f>
        <v>8592894.1999999993</v>
      </c>
      <c r="O652" s="34">
        <v>330</v>
      </c>
      <c r="P652" s="14" t="s">
        <v>177</v>
      </c>
      <c r="Q652" s="15" t="s">
        <v>193</v>
      </c>
    </row>
    <row r="653" spans="1:17">
      <c r="A653" s="14" t="s">
        <v>59</v>
      </c>
      <c r="B653" s="14">
        <v>2001</v>
      </c>
      <c r="C653" s="34">
        <v>206000.37173480442</v>
      </c>
      <c r="D653" s="32">
        <v>1.0300433694218097E-2</v>
      </c>
      <c r="K653" s="34">
        <v>19999194</v>
      </c>
      <c r="L653" s="32">
        <v>0.5524</v>
      </c>
      <c r="M653" s="34">
        <f t="shared" ref="M653:M661" si="175">K653*L653</f>
        <v>11047554.7656</v>
      </c>
      <c r="N653" s="34">
        <f t="shared" ref="N653:N654" si="176">K653-M653</f>
        <v>8951639.2344000004</v>
      </c>
      <c r="O653" s="34">
        <v>290</v>
      </c>
      <c r="P653" s="14" t="s">
        <v>177</v>
      </c>
      <c r="Q653" s="15" t="s">
        <v>193</v>
      </c>
    </row>
    <row r="654" spans="1:17">
      <c r="A654" s="14" t="s">
        <v>59</v>
      </c>
      <c r="B654" s="14">
        <v>2002</v>
      </c>
      <c r="C654" s="34">
        <v>338194.67182153818</v>
      </c>
      <c r="D654" s="32">
        <v>1.6517508019764187E-2</v>
      </c>
      <c r="K654" s="34">
        <v>20474921</v>
      </c>
      <c r="L654" s="32">
        <v>0.54479999999999995</v>
      </c>
      <c r="M654" s="34">
        <f t="shared" si="175"/>
        <v>11154736.9608</v>
      </c>
      <c r="N654" s="34">
        <f t="shared" si="176"/>
        <v>9320184.0392000005</v>
      </c>
      <c r="O654" s="34">
        <v>270</v>
      </c>
      <c r="P654" s="14" t="s">
        <v>177</v>
      </c>
      <c r="Q654" s="15" t="s">
        <v>193</v>
      </c>
    </row>
    <row r="655" spans="1:17">
      <c r="A655" s="14" t="s">
        <v>59</v>
      </c>
      <c r="B655" s="14">
        <v>2003</v>
      </c>
      <c r="C655" s="34">
        <v>711159.34756598715</v>
      </c>
      <c r="D655" s="32">
        <v>3.3938171423332268E-2</v>
      </c>
      <c r="K655" s="34">
        <v>20954557</v>
      </c>
      <c r="L655" s="32">
        <v>0.53720000000000001</v>
      </c>
      <c r="M655" s="34">
        <f t="shared" si="175"/>
        <v>11256788.020400001</v>
      </c>
      <c r="N655" s="34">
        <f>K655-M655</f>
        <v>9697768.9795999993</v>
      </c>
      <c r="O655" s="34">
        <v>310</v>
      </c>
      <c r="P655" s="14" t="s">
        <v>177</v>
      </c>
      <c r="Q655" s="15" t="s">
        <v>193</v>
      </c>
    </row>
    <row r="656" spans="1:17">
      <c r="A656" s="14" t="s">
        <v>59</v>
      </c>
      <c r="B656" s="14">
        <v>2004</v>
      </c>
      <c r="C656" s="34">
        <v>1148206.4965643538</v>
      </c>
      <c r="D656" s="32">
        <v>5.3566257524430609E-2</v>
      </c>
      <c r="K656" s="34">
        <v>21435257</v>
      </c>
      <c r="L656" s="32">
        <v>0.52959999999999996</v>
      </c>
      <c r="M656" s="34">
        <f t="shared" si="175"/>
        <v>11352112.107199999</v>
      </c>
      <c r="N656" s="34">
        <f t="shared" ref="N656:N661" si="177">K656-M656</f>
        <v>10083144.892800001</v>
      </c>
      <c r="O656" s="34">
        <v>380</v>
      </c>
      <c r="P656" s="14" t="s">
        <v>177</v>
      </c>
      <c r="Q656" s="15" t="s">
        <v>193</v>
      </c>
    </row>
    <row r="657" spans="1:17">
      <c r="A657" s="14" t="s">
        <v>59</v>
      </c>
      <c r="B657" s="14">
        <v>2005</v>
      </c>
      <c r="C657" s="34">
        <v>2457912.7228372036</v>
      </c>
      <c r="D657" s="32">
        <v>0.11215577826449716</v>
      </c>
      <c r="K657" s="34">
        <v>21915168</v>
      </c>
      <c r="L657" s="32">
        <v>0.52200000000000002</v>
      </c>
      <c r="M657" s="34">
        <f t="shared" si="175"/>
        <v>11439717.696</v>
      </c>
      <c r="N657" s="34">
        <f t="shared" si="177"/>
        <v>10475450.304</v>
      </c>
      <c r="O657" s="34">
        <v>460</v>
      </c>
      <c r="P657" s="14" t="s">
        <v>177</v>
      </c>
      <c r="Q657" s="15" t="s">
        <v>193</v>
      </c>
    </row>
    <row r="658" spans="1:17">
      <c r="A658" s="14" t="s">
        <v>59</v>
      </c>
      <c r="B658" s="14">
        <v>2006</v>
      </c>
      <c r="C658" s="34">
        <v>4155103.905135219</v>
      </c>
      <c r="D658" s="32">
        <v>0.18555089487486051</v>
      </c>
      <c r="K658" s="34">
        <v>22393338</v>
      </c>
      <c r="L658" s="32">
        <v>0.51460000000000006</v>
      </c>
      <c r="M658" s="34">
        <f t="shared" si="175"/>
        <v>11523611.734800002</v>
      </c>
      <c r="N658" s="34">
        <f t="shared" si="177"/>
        <v>10869726.265199998</v>
      </c>
      <c r="O658" s="34">
        <v>520</v>
      </c>
      <c r="P658" s="14" t="s">
        <v>177</v>
      </c>
      <c r="Q658" s="15" t="s">
        <v>193</v>
      </c>
    </row>
    <row r="659" spans="1:17">
      <c r="A659" s="14" t="s">
        <v>59</v>
      </c>
      <c r="B659" s="14">
        <v>2007</v>
      </c>
      <c r="C659" s="34">
        <v>6668444.6586737167</v>
      </c>
      <c r="D659" s="32">
        <v>0.2915681243491734</v>
      </c>
      <c r="K659" s="34">
        <v>22870966</v>
      </c>
      <c r="L659" s="32">
        <v>0.50719999999999998</v>
      </c>
      <c r="M659" s="34">
        <f t="shared" si="175"/>
        <v>11600153.9552</v>
      </c>
      <c r="N659" s="34">
        <f t="shared" si="177"/>
        <v>11270812.0448</v>
      </c>
      <c r="O659" s="34">
        <v>600</v>
      </c>
      <c r="P659" s="14" t="s">
        <v>177</v>
      </c>
      <c r="Q659" s="15" t="s">
        <v>193</v>
      </c>
    </row>
    <row r="660" spans="1:17">
      <c r="A660" s="14" t="s">
        <v>59</v>
      </c>
      <c r="B660" s="14">
        <v>2008</v>
      </c>
      <c r="C660" s="34">
        <v>10191719.699720746</v>
      </c>
      <c r="D660" s="32">
        <v>0.43645889089202949</v>
      </c>
      <c r="K660" s="34">
        <v>23350927</v>
      </c>
      <c r="L660" s="32">
        <v>0.49979999999999997</v>
      </c>
      <c r="M660" s="34">
        <f t="shared" si="175"/>
        <v>11670793.314599998</v>
      </c>
      <c r="N660" s="34">
        <f t="shared" si="177"/>
        <v>11680133.685400002</v>
      </c>
      <c r="O660" s="34">
        <v>680</v>
      </c>
      <c r="P660" s="14" t="s">
        <v>177</v>
      </c>
      <c r="Q660" s="15" t="s">
        <v>193</v>
      </c>
    </row>
    <row r="661" spans="1:17">
      <c r="A661" s="14" t="s">
        <v>59</v>
      </c>
      <c r="B661" s="14">
        <v>2009</v>
      </c>
      <c r="C661" s="34">
        <v>13507824.897334708</v>
      </c>
      <c r="D661" s="32">
        <v>0.56666849842080047</v>
      </c>
      <c r="E661" s="33">
        <v>33.260910000000003</v>
      </c>
      <c r="F661" s="41" t="s">
        <v>207</v>
      </c>
      <c r="G661" s="41" t="s">
        <v>207</v>
      </c>
      <c r="H661" s="33">
        <v>8.2872769999999996</v>
      </c>
      <c r="I661" s="33">
        <v>4.7725210000000002</v>
      </c>
      <c r="J661" s="41" t="s">
        <v>207</v>
      </c>
      <c r="K661" s="34">
        <v>23837261</v>
      </c>
      <c r="L661" s="32">
        <v>0.4924</v>
      </c>
      <c r="M661" s="34">
        <f t="shared" si="175"/>
        <v>11737467.316400001</v>
      </c>
      <c r="N661" s="34">
        <f t="shared" si="177"/>
        <v>12099793.683599999</v>
      </c>
      <c r="O661" s="34">
        <v>700</v>
      </c>
      <c r="P661" s="14" t="s">
        <v>177</v>
      </c>
      <c r="Q661" s="15" t="s">
        <v>193</v>
      </c>
    </row>
    <row r="662" spans="1:17" s="35" customFormat="1">
      <c r="A662" s="35" t="s">
        <v>59</v>
      </c>
      <c r="B662" s="35">
        <v>2010</v>
      </c>
      <c r="C662" s="36">
        <v>15027967.392130138</v>
      </c>
      <c r="D662" s="37">
        <v>0.61759616126783123</v>
      </c>
      <c r="E662" s="38"/>
      <c r="F662" s="38"/>
      <c r="G662" s="37"/>
      <c r="H662" s="38"/>
      <c r="I662" s="38"/>
      <c r="J662" s="38"/>
      <c r="K662" s="36">
        <v>24333000</v>
      </c>
      <c r="L662" s="39" t="s">
        <v>207</v>
      </c>
      <c r="M662" s="39" t="s">
        <v>207</v>
      </c>
      <c r="N662" s="39" t="s">
        <v>207</v>
      </c>
      <c r="O662" s="36">
        <v>790.97166984595628</v>
      </c>
      <c r="P662" s="35" t="s">
        <v>177</v>
      </c>
      <c r="Q662" s="40" t="s">
        <v>193</v>
      </c>
    </row>
    <row r="663" spans="1:17">
      <c r="A663" s="14" t="s">
        <v>60</v>
      </c>
      <c r="B663" s="14">
        <v>2000</v>
      </c>
      <c r="C663" s="34">
        <v>5861011</v>
      </c>
      <c r="D663" s="32">
        <v>0.53684552324250057</v>
      </c>
      <c r="K663" s="34">
        <v>10917500</v>
      </c>
      <c r="L663" s="32">
        <v>0.40299999999999997</v>
      </c>
      <c r="M663" s="34">
        <f>K663*L663</f>
        <v>4399752.5</v>
      </c>
      <c r="N663" s="34">
        <f>K663-M663</f>
        <v>6517747.5</v>
      </c>
      <c r="O663" s="34">
        <v>12560</v>
      </c>
      <c r="P663" s="14" t="s">
        <v>178</v>
      </c>
      <c r="Q663" s="15" t="s">
        <v>204</v>
      </c>
    </row>
    <row r="664" spans="1:17">
      <c r="A664" s="14" t="s">
        <v>60</v>
      </c>
      <c r="B664" s="14">
        <v>2001</v>
      </c>
      <c r="C664" s="34">
        <v>7964258</v>
      </c>
      <c r="D664" s="32">
        <v>0.72733281887131906</v>
      </c>
      <c r="K664" s="34">
        <v>10949950</v>
      </c>
      <c r="L664" s="32">
        <v>0.40159999999999996</v>
      </c>
      <c r="M664" s="34">
        <f t="shared" ref="M664:M672" si="178">K664*L664</f>
        <v>4397499.92</v>
      </c>
      <c r="N664" s="34">
        <f t="shared" ref="N664:N665" si="179">K664-M664</f>
        <v>6552450.0800000001</v>
      </c>
      <c r="O664" s="34">
        <v>12410</v>
      </c>
      <c r="P664" s="14" t="s">
        <v>178</v>
      </c>
      <c r="Q664" s="15" t="s">
        <v>204</v>
      </c>
    </row>
    <row r="665" spans="1:17">
      <c r="A665" s="14" t="s">
        <v>60</v>
      </c>
      <c r="B665" s="14">
        <v>2002</v>
      </c>
      <c r="C665" s="34">
        <v>9314410</v>
      </c>
      <c r="D665" s="32">
        <v>0.84772401490778204</v>
      </c>
      <c r="K665" s="34">
        <v>10987550</v>
      </c>
      <c r="L665" s="32">
        <v>0.40020000000000006</v>
      </c>
      <c r="M665" s="34">
        <f t="shared" si="178"/>
        <v>4397217.5100000007</v>
      </c>
      <c r="N665" s="34">
        <f t="shared" si="179"/>
        <v>6590332.4899999993</v>
      </c>
      <c r="O665" s="34">
        <v>12550</v>
      </c>
      <c r="P665" s="14" t="s">
        <v>178</v>
      </c>
      <c r="Q665" s="15" t="s">
        <v>204</v>
      </c>
    </row>
    <row r="666" spans="1:17">
      <c r="A666" s="14" t="s">
        <v>60</v>
      </c>
      <c r="B666" s="14">
        <v>2003</v>
      </c>
      <c r="C666" s="34">
        <v>10330732</v>
      </c>
      <c r="D666" s="32">
        <v>0.93715109923754147</v>
      </c>
      <c r="K666" s="34">
        <v>11023550</v>
      </c>
      <c r="L666" s="32">
        <v>0.39880000000000004</v>
      </c>
      <c r="M666" s="34">
        <f t="shared" si="178"/>
        <v>4396191.74</v>
      </c>
      <c r="N666" s="34">
        <f>K666-M666</f>
        <v>6627358.2599999998</v>
      </c>
      <c r="O666" s="34">
        <v>14840</v>
      </c>
      <c r="P666" s="14" t="s">
        <v>178</v>
      </c>
      <c r="Q666" s="15" t="s">
        <v>204</v>
      </c>
    </row>
    <row r="667" spans="1:17">
      <c r="A667" s="14" t="s">
        <v>60</v>
      </c>
      <c r="B667" s="14">
        <v>2004</v>
      </c>
      <c r="C667" s="34">
        <v>10882965</v>
      </c>
      <c r="D667" s="32">
        <v>0.9838375483083599</v>
      </c>
      <c r="K667" s="34">
        <v>11061750</v>
      </c>
      <c r="L667" s="32">
        <v>0.39740000000000003</v>
      </c>
      <c r="M667" s="34">
        <f t="shared" si="178"/>
        <v>4395939.45</v>
      </c>
      <c r="N667" s="34">
        <f t="shared" ref="N667:N672" si="180">K667-M667</f>
        <v>6665810.5499999998</v>
      </c>
      <c r="O667" s="34">
        <v>18340</v>
      </c>
      <c r="P667" s="14" t="s">
        <v>178</v>
      </c>
      <c r="Q667" s="15" t="s">
        <v>204</v>
      </c>
    </row>
    <row r="668" spans="1:17">
      <c r="A668" s="14" t="s">
        <v>60</v>
      </c>
      <c r="B668" s="14">
        <v>2005</v>
      </c>
      <c r="C668" s="34">
        <v>12597026</v>
      </c>
      <c r="D668" s="32">
        <v>1.134458393371758</v>
      </c>
      <c r="K668" s="34">
        <v>11104000</v>
      </c>
      <c r="L668" s="32">
        <v>0.39600000000000002</v>
      </c>
      <c r="M668" s="34">
        <f t="shared" si="178"/>
        <v>4397184</v>
      </c>
      <c r="N668" s="34">
        <f t="shared" si="180"/>
        <v>6706816</v>
      </c>
      <c r="O668" s="34">
        <v>21310</v>
      </c>
      <c r="P668" s="14" t="s">
        <v>178</v>
      </c>
      <c r="Q668" s="15" t="s">
        <v>204</v>
      </c>
    </row>
    <row r="669" spans="1:17">
      <c r="A669" s="14" t="s">
        <v>60</v>
      </c>
      <c r="B669" s="14">
        <v>2006</v>
      </c>
      <c r="C669" s="34">
        <v>14109727</v>
      </c>
      <c r="D669" s="32">
        <v>1.2656211709958147</v>
      </c>
      <c r="K669" s="34">
        <v>11148460</v>
      </c>
      <c r="L669" s="32">
        <v>0.39399999999999996</v>
      </c>
      <c r="M669" s="34">
        <f t="shared" si="178"/>
        <v>4392493.2399999993</v>
      </c>
      <c r="N669" s="34">
        <f t="shared" si="180"/>
        <v>6755966.7600000007</v>
      </c>
      <c r="O669" s="34">
        <v>23100</v>
      </c>
      <c r="P669" s="14" t="s">
        <v>178</v>
      </c>
      <c r="Q669" s="15" t="s">
        <v>204</v>
      </c>
    </row>
    <row r="670" spans="1:17">
      <c r="A670" s="14" t="s">
        <v>60</v>
      </c>
      <c r="B670" s="14">
        <v>2007</v>
      </c>
      <c r="C670" s="34">
        <v>16232394</v>
      </c>
      <c r="D670" s="32">
        <v>1.4502579925975383</v>
      </c>
      <c r="K670" s="34">
        <v>11192763</v>
      </c>
      <c r="L670" s="32">
        <v>0.39200000000000002</v>
      </c>
      <c r="M670" s="34">
        <f t="shared" si="178"/>
        <v>4387563.0959999999</v>
      </c>
      <c r="N670" s="34">
        <f t="shared" si="180"/>
        <v>6805199.9040000001</v>
      </c>
      <c r="O670" s="34">
        <v>25040</v>
      </c>
      <c r="P670" s="14" t="s">
        <v>178</v>
      </c>
      <c r="Q670" s="15" t="s">
        <v>204</v>
      </c>
    </row>
    <row r="671" spans="1:17">
      <c r="A671" s="14" t="s">
        <v>60</v>
      </c>
      <c r="B671" s="14">
        <v>2008</v>
      </c>
      <c r="C671" s="34">
        <v>18852233</v>
      </c>
      <c r="D671" s="32">
        <v>1.6776786774231842</v>
      </c>
      <c r="K671" s="34">
        <v>11237094</v>
      </c>
      <c r="L671" s="32">
        <v>0.39</v>
      </c>
      <c r="M671" s="34">
        <f t="shared" si="178"/>
        <v>4382466.66</v>
      </c>
      <c r="N671" s="34">
        <f t="shared" si="180"/>
        <v>6854627.3399999999</v>
      </c>
      <c r="O671" s="34">
        <v>27650</v>
      </c>
      <c r="P671" s="14" t="s">
        <v>178</v>
      </c>
      <c r="Q671" s="15" t="s">
        <v>204</v>
      </c>
    </row>
    <row r="672" spans="1:17">
      <c r="A672" s="14" t="s">
        <v>60</v>
      </c>
      <c r="B672" s="14">
        <v>2009</v>
      </c>
      <c r="C672" s="34">
        <v>20766984</v>
      </c>
      <c r="D672" s="32">
        <v>1.8405073767028828</v>
      </c>
      <c r="E672" s="33">
        <v>297.03539639999997</v>
      </c>
      <c r="F672" s="33">
        <v>123.75252710000002</v>
      </c>
      <c r="G672" s="41" t="s">
        <v>207</v>
      </c>
      <c r="H672" s="33">
        <v>42.885671599999995</v>
      </c>
      <c r="I672" s="33">
        <v>80.584389999999999</v>
      </c>
      <c r="J672" s="33">
        <v>3848.2469999999998</v>
      </c>
      <c r="K672" s="34">
        <v>11283293</v>
      </c>
      <c r="L672" s="32">
        <v>0.38799999999999996</v>
      </c>
      <c r="M672" s="34">
        <f t="shared" si="178"/>
        <v>4377917.6839999994</v>
      </c>
      <c r="N672" s="34">
        <f t="shared" si="180"/>
        <v>6905375.3160000006</v>
      </c>
      <c r="O672" s="34">
        <v>28630</v>
      </c>
      <c r="P672" s="14" t="s">
        <v>178</v>
      </c>
      <c r="Q672" s="15" t="s">
        <v>204</v>
      </c>
    </row>
    <row r="673" spans="1:17" s="35" customFormat="1">
      <c r="A673" s="35" t="s">
        <v>60</v>
      </c>
      <c r="B673" s="35">
        <v>2010</v>
      </c>
      <c r="C673" s="36">
        <v>18350650</v>
      </c>
      <c r="D673" s="37">
        <v>1.6197943331273723</v>
      </c>
      <c r="E673" s="38"/>
      <c r="F673" s="38"/>
      <c r="G673" s="37"/>
      <c r="H673" s="38"/>
      <c r="I673" s="38"/>
      <c r="J673" s="38"/>
      <c r="K673" s="36">
        <v>11329000</v>
      </c>
      <c r="L673" s="39" t="s">
        <v>207</v>
      </c>
      <c r="M673" s="39" t="s">
        <v>207</v>
      </c>
      <c r="N673" s="39" t="s">
        <v>207</v>
      </c>
      <c r="O673" s="36">
        <v>28630</v>
      </c>
      <c r="P673" s="35" t="s">
        <v>178</v>
      </c>
      <c r="Q673" s="40" t="s">
        <v>204</v>
      </c>
    </row>
    <row r="674" spans="1:17">
      <c r="A674" s="14" t="s">
        <v>61</v>
      </c>
      <c r="B674" s="14">
        <v>2000</v>
      </c>
      <c r="C674" s="34">
        <v>662223.95678489504</v>
      </c>
      <c r="D674" s="32">
        <v>5.8965489321497123E-2</v>
      </c>
      <c r="K674" s="34">
        <v>11230704</v>
      </c>
      <c r="L674" s="32">
        <v>0.54899999999999993</v>
      </c>
      <c r="M674" s="34">
        <f>K674*L674</f>
        <v>6165656.4959999993</v>
      </c>
      <c r="N674" s="34">
        <f>K674-M674</f>
        <v>5065047.5040000007</v>
      </c>
      <c r="O674" s="34">
        <v>1730</v>
      </c>
      <c r="P674" s="14" t="s">
        <v>177</v>
      </c>
      <c r="Q674" s="15" t="s">
        <v>194</v>
      </c>
    </row>
    <row r="675" spans="1:17">
      <c r="A675" s="14" t="s">
        <v>61</v>
      </c>
      <c r="B675" s="14">
        <v>2001</v>
      </c>
      <c r="C675" s="34">
        <v>932119.2091026163</v>
      </c>
      <c r="D675" s="32">
        <v>8.1010563495695548E-2</v>
      </c>
      <c r="K675" s="34">
        <v>11506144</v>
      </c>
      <c r="L675" s="32">
        <v>0.54479999999999995</v>
      </c>
      <c r="M675" s="34">
        <f t="shared" ref="M675:M683" si="181">K675*L675</f>
        <v>6268547.2511999998</v>
      </c>
      <c r="N675" s="34">
        <f t="shared" ref="N675:N676" si="182">K675-M675</f>
        <v>5237596.7488000002</v>
      </c>
      <c r="O675" s="34">
        <v>1660</v>
      </c>
      <c r="P675" s="14" t="s">
        <v>177</v>
      </c>
      <c r="Q675" s="15" t="s">
        <v>194</v>
      </c>
    </row>
    <row r="676" spans="1:17">
      <c r="A676" s="14" t="s">
        <v>61</v>
      </c>
      <c r="B676" s="14">
        <v>2002</v>
      </c>
      <c r="C676" s="34">
        <v>1279542.7819518945</v>
      </c>
      <c r="D676" s="32">
        <v>0.10849711145760674</v>
      </c>
      <c r="K676" s="34">
        <v>11793335</v>
      </c>
      <c r="L676" s="32">
        <v>0.54059999999999997</v>
      </c>
      <c r="M676" s="34">
        <f t="shared" si="181"/>
        <v>6375476.9009999996</v>
      </c>
      <c r="N676" s="34">
        <f t="shared" si="182"/>
        <v>5417858.0990000004</v>
      </c>
      <c r="O676" s="34">
        <v>1670</v>
      </c>
      <c r="P676" s="14" t="s">
        <v>177</v>
      </c>
      <c r="Q676" s="15" t="s">
        <v>194</v>
      </c>
    </row>
    <row r="677" spans="1:17">
      <c r="A677" s="14" t="s">
        <v>61</v>
      </c>
      <c r="B677" s="14">
        <v>2003</v>
      </c>
      <c r="C677" s="34">
        <v>1731317.1602340604</v>
      </c>
      <c r="D677" s="32">
        <v>0.14319110113585407</v>
      </c>
      <c r="K677" s="34">
        <v>12090955</v>
      </c>
      <c r="L677" s="32">
        <v>0.53639999999999999</v>
      </c>
      <c r="M677" s="34">
        <f t="shared" si="181"/>
        <v>6485588.2620000001</v>
      </c>
      <c r="N677" s="34">
        <f>K677-M677</f>
        <v>5605366.7379999999</v>
      </c>
      <c r="O677" s="34">
        <v>1740</v>
      </c>
      <c r="P677" s="14" t="s">
        <v>177</v>
      </c>
      <c r="Q677" s="15" t="s">
        <v>194</v>
      </c>
    </row>
    <row r="678" spans="1:17">
      <c r="A678" s="14" t="s">
        <v>61</v>
      </c>
      <c r="B678" s="14">
        <v>2004</v>
      </c>
      <c r="C678" s="34">
        <v>2188796.2104977886</v>
      </c>
      <c r="D678" s="32">
        <v>0.17655947918233561</v>
      </c>
      <c r="K678" s="34">
        <v>12396934</v>
      </c>
      <c r="L678" s="32">
        <v>0.53220000000000001</v>
      </c>
      <c r="M678" s="34">
        <f t="shared" si="181"/>
        <v>6597648.2747999998</v>
      </c>
      <c r="N678" s="34">
        <f t="shared" ref="N678:N683" si="183">K678-M678</f>
        <v>5799285.7252000002</v>
      </c>
      <c r="O678" s="34">
        <v>1920</v>
      </c>
      <c r="P678" s="14" t="s">
        <v>177</v>
      </c>
      <c r="Q678" s="15" t="s">
        <v>194</v>
      </c>
    </row>
    <row r="679" spans="1:17">
      <c r="A679" s="14" t="s">
        <v>61</v>
      </c>
      <c r="B679" s="14">
        <v>2005</v>
      </c>
      <c r="C679" s="34">
        <v>3703096.6787404711</v>
      </c>
      <c r="D679" s="32">
        <v>0.29135900981912227</v>
      </c>
      <c r="K679" s="34">
        <v>12709738</v>
      </c>
      <c r="L679" s="32">
        <v>0.52800000000000002</v>
      </c>
      <c r="M679" s="34">
        <f t="shared" si="181"/>
        <v>6710741.6639999999</v>
      </c>
      <c r="N679" s="34">
        <f t="shared" si="183"/>
        <v>5998996.3360000001</v>
      </c>
      <c r="O679" s="34">
        <v>2080</v>
      </c>
      <c r="P679" s="14" t="s">
        <v>177</v>
      </c>
      <c r="Q679" s="15" t="s">
        <v>194</v>
      </c>
    </row>
    <row r="680" spans="1:17">
      <c r="A680" s="14" t="s">
        <v>61</v>
      </c>
      <c r="B680" s="14">
        <v>2006</v>
      </c>
      <c r="C680" s="34">
        <v>5710359.1092306143</v>
      </c>
      <c r="D680" s="32">
        <v>0.43829488599835026</v>
      </c>
      <c r="K680" s="34">
        <v>13028578</v>
      </c>
      <c r="L680" s="32">
        <v>0.52340000000000009</v>
      </c>
      <c r="M680" s="34">
        <f t="shared" si="181"/>
        <v>6819157.7252000012</v>
      </c>
      <c r="N680" s="34">
        <f t="shared" si="183"/>
        <v>6209420.2747999988</v>
      </c>
      <c r="O680" s="34">
        <v>2250</v>
      </c>
      <c r="P680" s="14" t="s">
        <v>177</v>
      </c>
      <c r="Q680" s="15" t="s">
        <v>194</v>
      </c>
    </row>
    <row r="681" spans="1:17">
      <c r="A681" s="14" t="s">
        <v>61</v>
      </c>
      <c r="B681" s="14">
        <v>2007</v>
      </c>
      <c r="C681" s="34">
        <v>8786340.7722808756</v>
      </c>
      <c r="D681" s="32">
        <v>0.65796710818353044</v>
      </c>
      <c r="K681" s="34">
        <v>13353769</v>
      </c>
      <c r="L681" s="32">
        <v>0.51880000000000004</v>
      </c>
      <c r="M681" s="34">
        <f t="shared" si="181"/>
        <v>6927935.3572000004</v>
      </c>
      <c r="N681" s="34">
        <f t="shared" si="183"/>
        <v>6425833.6427999996</v>
      </c>
      <c r="O681" s="34">
        <v>2470</v>
      </c>
      <c r="P681" s="14" t="s">
        <v>177</v>
      </c>
      <c r="Q681" s="15" t="s">
        <v>194</v>
      </c>
    </row>
    <row r="682" spans="1:17">
      <c r="A682" s="14" t="s">
        <v>61</v>
      </c>
      <c r="B682" s="14">
        <v>2008</v>
      </c>
      <c r="C682" s="34">
        <v>10062015.494839638</v>
      </c>
      <c r="D682" s="32">
        <v>0.7351981140933096</v>
      </c>
      <c r="K682" s="34">
        <v>13686128</v>
      </c>
      <c r="L682" s="32">
        <v>0.51419999999999999</v>
      </c>
      <c r="M682" s="34">
        <f t="shared" si="181"/>
        <v>7037407.0175999999</v>
      </c>
      <c r="N682" s="34">
        <f t="shared" si="183"/>
        <v>6648720.9824000001</v>
      </c>
      <c r="O682" s="34">
        <v>2680</v>
      </c>
      <c r="P682" s="14" t="s">
        <v>177</v>
      </c>
      <c r="Q682" s="15" t="s">
        <v>194</v>
      </c>
    </row>
    <row r="683" spans="1:17">
      <c r="A683" s="14" t="s">
        <v>61</v>
      </c>
      <c r="B683" s="14">
        <v>2009</v>
      </c>
      <c r="C683" s="34">
        <v>10528339.649168015</v>
      </c>
      <c r="D683" s="32">
        <v>0.75057955584832636</v>
      </c>
      <c r="E683" s="33">
        <v>113.9576</v>
      </c>
      <c r="F683" s="33">
        <v>34.175310000000003</v>
      </c>
      <c r="G683" s="33">
        <v>0.43201117930977384</v>
      </c>
      <c r="H683" s="33">
        <v>35.751759999999997</v>
      </c>
      <c r="I683" s="33">
        <v>21.851109999999998</v>
      </c>
      <c r="J683" s="33">
        <v>414.69</v>
      </c>
      <c r="K683" s="34">
        <v>14026947</v>
      </c>
      <c r="L683" s="32">
        <v>0.50960000000000005</v>
      </c>
      <c r="M683" s="34">
        <f t="shared" si="181"/>
        <v>7148132.1912000012</v>
      </c>
      <c r="N683" s="34">
        <f t="shared" si="183"/>
        <v>6878814.8087999988</v>
      </c>
      <c r="O683" s="34">
        <v>2620</v>
      </c>
      <c r="P683" s="14" t="s">
        <v>177</v>
      </c>
      <c r="Q683" s="15" t="s">
        <v>194</v>
      </c>
    </row>
    <row r="684" spans="1:17" s="35" customFormat="1">
      <c r="A684" s="35" t="s">
        <v>61</v>
      </c>
      <c r="B684" s="35">
        <v>2010</v>
      </c>
      <c r="C684" s="36">
        <v>11834074.244126871</v>
      </c>
      <c r="D684" s="37">
        <v>0.82312542561917446</v>
      </c>
      <c r="E684" s="38"/>
      <c r="F684" s="38"/>
      <c r="G684" s="37"/>
      <c r="H684" s="38"/>
      <c r="I684" s="38"/>
      <c r="J684" s="38"/>
      <c r="K684" s="36">
        <v>14377000</v>
      </c>
      <c r="L684" s="39" t="s">
        <v>207</v>
      </c>
      <c r="M684" s="39" t="s">
        <v>207</v>
      </c>
      <c r="N684" s="39" t="s">
        <v>207</v>
      </c>
      <c r="O684" s="36">
        <v>2788.0547881435632</v>
      </c>
      <c r="P684" s="35" t="s">
        <v>177</v>
      </c>
      <c r="Q684" s="40" t="s">
        <v>194</v>
      </c>
    </row>
    <row r="685" spans="1:17">
      <c r="A685" s="14" t="s">
        <v>62</v>
      </c>
      <c r="B685" s="14">
        <v>2000</v>
      </c>
      <c r="C685" s="34">
        <v>45373</v>
      </c>
      <c r="D685" s="32">
        <v>5.4121438234906102E-3</v>
      </c>
      <c r="K685" s="34">
        <v>8383554</v>
      </c>
      <c r="L685" s="32">
        <v>0.69</v>
      </c>
      <c r="M685" s="34">
        <f>K685*L685</f>
        <v>5784652.2599999998</v>
      </c>
      <c r="N685" s="34">
        <f>K685-M685</f>
        <v>2598901.7400000002</v>
      </c>
      <c r="O685" s="34">
        <v>400</v>
      </c>
      <c r="P685" s="14" t="s">
        <v>177</v>
      </c>
      <c r="Q685" s="15" t="s">
        <v>193</v>
      </c>
    </row>
    <row r="686" spans="1:17">
      <c r="A686" s="14" t="s">
        <v>62</v>
      </c>
      <c r="B686" s="14">
        <v>2001</v>
      </c>
      <c r="C686" s="34">
        <v>64251</v>
      </c>
      <c r="D686" s="32">
        <v>7.5191603949457987E-3</v>
      </c>
      <c r="K686" s="34">
        <v>8544970</v>
      </c>
      <c r="L686" s="32">
        <v>0.68599999999999994</v>
      </c>
      <c r="M686" s="34">
        <f t="shared" ref="M686:M694" si="184">K686*L686</f>
        <v>5861849.4199999999</v>
      </c>
      <c r="N686" s="34">
        <f t="shared" ref="N686:N687" si="185">K686-M686</f>
        <v>2683120.58</v>
      </c>
      <c r="O686" s="34">
        <v>360</v>
      </c>
      <c r="P686" s="14" t="s">
        <v>177</v>
      </c>
      <c r="Q686" s="15" t="s">
        <v>193</v>
      </c>
    </row>
    <row r="687" spans="1:17">
      <c r="A687" s="14" t="s">
        <v>62</v>
      </c>
      <c r="B687" s="14">
        <v>2002</v>
      </c>
      <c r="C687" s="34">
        <v>83459</v>
      </c>
      <c r="D687" s="32">
        <v>9.5864047392738901E-3</v>
      </c>
      <c r="K687" s="34">
        <v>8705975</v>
      </c>
      <c r="L687" s="32">
        <v>0.68200000000000005</v>
      </c>
      <c r="M687" s="34">
        <f t="shared" si="184"/>
        <v>5937474.9500000002</v>
      </c>
      <c r="N687" s="34">
        <f t="shared" si="185"/>
        <v>2768500.05</v>
      </c>
      <c r="O687" s="34">
        <v>350</v>
      </c>
      <c r="P687" s="14" t="s">
        <v>177</v>
      </c>
      <c r="Q687" s="15" t="s">
        <v>193</v>
      </c>
    </row>
    <row r="688" spans="1:17">
      <c r="A688" s="14" t="s">
        <v>62</v>
      </c>
      <c r="B688" s="14">
        <v>2003</v>
      </c>
      <c r="C688" s="34">
        <v>117639</v>
      </c>
      <c r="D688" s="32">
        <v>1.3262631766392606E-2</v>
      </c>
      <c r="K688" s="34">
        <v>8869959</v>
      </c>
      <c r="L688" s="32">
        <v>0.67799999999999994</v>
      </c>
      <c r="M688" s="34">
        <f t="shared" si="184"/>
        <v>6013832.2019999996</v>
      </c>
      <c r="N688" s="34">
        <f>K688-M688</f>
        <v>2856126.7980000004</v>
      </c>
      <c r="O688" s="34">
        <v>350</v>
      </c>
      <c r="P688" s="14" t="s">
        <v>177</v>
      </c>
      <c r="Q688" s="15" t="s">
        <v>193</v>
      </c>
    </row>
    <row r="689" spans="1:17">
      <c r="A689" s="14" t="s">
        <v>62</v>
      </c>
      <c r="B689" s="14">
        <v>2004</v>
      </c>
      <c r="C689" s="34">
        <v>150450</v>
      </c>
      <c r="D689" s="32">
        <v>1.6641710553255851E-2</v>
      </c>
      <c r="K689" s="34">
        <v>9040537</v>
      </c>
      <c r="L689" s="32">
        <v>0.67400000000000004</v>
      </c>
      <c r="M689" s="34">
        <f t="shared" si="184"/>
        <v>6093321.9380000001</v>
      </c>
      <c r="N689" s="34">
        <f t="shared" ref="N689:N694" si="186">K689-M689</f>
        <v>2947215.0619999999</v>
      </c>
      <c r="O689" s="34">
        <v>380</v>
      </c>
      <c r="P689" s="14" t="s">
        <v>177</v>
      </c>
      <c r="Q689" s="15" t="s">
        <v>193</v>
      </c>
    </row>
    <row r="690" spans="1:17">
      <c r="A690" s="14" t="s">
        <v>62</v>
      </c>
      <c r="B690" s="14">
        <v>2005</v>
      </c>
      <c r="C690" s="34">
        <v>214172</v>
      </c>
      <c r="D690" s="32">
        <v>2.3227132490482354E-2</v>
      </c>
      <c r="K690" s="34">
        <v>9220768</v>
      </c>
      <c r="L690" s="32">
        <v>0.67</v>
      </c>
      <c r="M690" s="34">
        <f t="shared" si="184"/>
        <v>6177914.5600000005</v>
      </c>
      <c r="N690" s="34">
        <f t="shared" si="186"/>
        <v>3042853.4399999995</v>
      </c>
      <c r="O690" s="34">
        <v>350</v>
      </c>
      <c r="P690" s="14" t="s">
        <v>177</v>
      </c>
      <c r="Q690" s="15" t="s">
        <v>193</v>
      </c>
    </row>
    <row r="691" spans="1:17">
      <c r="A691" s="14" t="s">
        <v>62</v>
      </c>
      <c r="B691" s="14">
        <v>2006</v>
      </c>
      <c r="C691" s="34">
        <v>559234</v>
      </c>
      <c r="D691" s="32">
        <v>5.9417878317841039E-2</v>
      </c>
      <c r="K691" s="34">
        <v>9411881</v>
      </c>
      <c r="L691" s="32">
        <v>0.66520000000000001</v>
      </c>
      <c r="M691" s="34">
        <f t="shared" si="184"/>
        <v>6260783.2412</v>
      </c>
      <c r="N691" s="34">
        <f t="shared" si="186"/>
        <v>3151097.7588</v>
      </c>
      <c r="O691" s="34">
        <v>320</v>
      </c>
      <c r="P691" s="14" t="s">
        <v>177</v>
      </c>
      <c r="Q691" s="15" t="s">
        <v>193</v>
      </c>
    </row>
    <row r="692" spans="1:17">
      <c r="A692" s="14" t="s">
        <v>62</v>
      </c>
      <c r="B692" s="14">
        <v>2007</v>
      </c>
      <c r="C692" s="34">
        <v>1452796</v>
      </c>
      <c r="D692" s="32">
        <v>0.1510956807088204</v>
      </c>
      <c r="K692" s="34">
        <v>9615073</v>
      </c>
      <c r="L692" s="32">
        <v>0.6604000000000001</v>
      </c>
      <c r="M692" s="34">
        <f t="shared" si="184"/>
        <v>6349794.2092000013</v>
      </c>
      <c r="N692" s="34">
        <f t="shared" si="186"/>
        <v>3265278.7907999987</v>
      </c>
      <c r="O692" s="34">
        <v>330</v>
      </c>
      <c r="P692" s="14" t="s">
        <v>177</v>
      </c>
      <c r="Q692" s="15" t="s">
        <v>193</v>
      </c>
    </row>
    <row r="693" spans="1:17">
      <c r="A693" s="14" t="s">
        <v>62</v>
      </c>
      <c r="B693" s="14">
        <v>2008</v>
      </c>
      <c r="C693" s="34">
        <v>3332583</v>
      </c>
      <c r="D693" s="32">
        <v>0.33891633881840383</v>
      </c>
      <c r="K693" s="34">
        <v>9833055</v>
      </c>
      <c r="L693" s="32">
        <v>0.65560000000000007</v>
      </c>
      <c r="M693" s="34">
        <f t="shared" si="184"/>
        <v>6446550.8580000009</v>
      </c>
      <c r="N693" s="34">
        <f t="shared" si="186"/>
        <v>3386504.1419999991</v>
      </c>
      <c r="O693" s="34">
        <v>350</v>
      </c>
      <c r="P693" s="14" t="s">
        <v>177</v>
      </c>
      <c r="Q693" s="15" t="s">
        <v>193</v>
      </c>
    </row>
    <row r="694" spans="1:17">
      <c r="A694" s="14" t="s">
        <v>62</v>
      </c>
      <c r="B694" s="14">
        <v>2009</v>
      </c>
      <c r="C694" s="34">
        <v>4620966</v>
      </c>
      <c r="D694" s="32">
        <v>0.45894256312915122</v>
      </c>
      <c r="E694" s="41" t="s">
        <v>207</v>
      </c>
      <c r="F694" s="41" t="s">
        <v>207</v>
      </c>
      <c r="G694" s="41" t="s">
        <v>207</v>
      </c>
      <c r="H694" s="41" t="s">
        <v>207</v>
      </c>
      <c r="I694" s="41" t="s">
        <v>207</v>
      </c>
      <c r="J694" s="41" t="s">
        <v>207</v>
      </c>
      <c r="K694" s="34">
        <v>10068724</v>
      </c>
      <c r="L694" s="32">
        <v>0.65079999999999993</v>
      </c>
      <c r="M694" s="34">
        <f t="shared" si="184"/>
        <v>6552725.5791999996</v>
      </c>
      <c r="N694" s="34">
        <f t="shared" si="186"/>
        <v>3515998.4208000004</v>
      </c>
      <c r="O694" s="34">
        <v>350</v>
      </c>
      <c r="P694" s="14" t="s">
        <v>177</v>
      </c>
      <c r="Q694" s="15" t="s">
        <v>193</v>
      </c>
    </row>
    <row r="695" spans="1:17" s="35" customFormat="1">
      <c r="A695" s="35" t="s">
        <v>62</v>
      </c>
      <c r="B695" s="35">
        <v>2010</v>
      </c>
      <c r="C695" s="36">
        <v>5832929</v>
      </c>
      <c r="D695" s="37">
        <v>0.564987311119721</v>
      </c>
      <c r="E695" s="38"/>
      <c r="F695" s="38"/>
      <c r="G695" s="37"/>
      <c r="H695" s="38"/>
      <c r="I695" s="38"/>
      <c r="J695" s="38"/>
      <c r="K695" s="36">
        <v>10324000</v>
      </c>
      <c r="L695" s="39" t="s">
        <v>207</v>
      </c>
      <c r="M695" s="39" t="s">
        <v>207</v>
      </c>
      <c r="N695" s="39" t="s">
        <v>207</v>
      </c>
      <c r="O695" s="36">
        <v>350</v>
      </c>
      <c r="P695" s="35" t="s">
        <v>177</v>
      </c>
      <c r="Q695" s="40" t="s">
        <v>193</v>
      </c>
    </row>
    <row r="696" spans="1:17">
      <c r="A696" s="14" t="s">
        <v>63</v>
      </c>
      <c r="B696" s="14">
        <v>2000</v>
      </c>
      <c r="C696" s="31">
        <v>0</v>
      </c>
      <c r="D696" s="32">
        <v>0</v>
      </c>
      <c r="K696" s="34">
        <v>1303763</v>
      </c>
      <c r="L696" s="32">
        <v>0.70299999999999996</v>
      </c>
      <c r="M696" s="34">
        <f>K696*L696</f>
        <v>916545.38899999997</v>
      </c>
      <c r="N696" s="34">
        <f>K696-M696</f>
        <v>387217.61100000003</v>
      </c>
      <c r="O696" s="34">
        <v>170</v>
      </c>
      <c r="P696" s="14" t="s">
        <v>177</v>
      </c>
      <c r="Q696" s="15" t="s">
        <v>193</v>
      </c>
    </row>
    <row r="697" spans="1:17">
      <c r="A697" s="14" t="s">
        <v>63</v>
      </c>
      <c r="B697" s="14">
        <v>2001</v>
      </c>
      <c r="C697" s="34">
        <v>6575</v>
      </c>
      <c r="D697" s="32">
        <v>4.924167815639157E-3</v>
      </c>
      <c r="K697" s="34">
        <v>1335251</v>
      </c>
      <c r="L697" s="32">
        <v>0.70319999999999994</v>
      </c>
      <c r="M697" s="34">
        <f t="shared" ref="M697:M705" si="187">K697*L697</f>
        <v>938948.50319999992</v>
      </c>
      <c r="N697" s="34">
        <f t="shared" ref="N697:N698" si="188">K697-M697</f>
        <v>396302.49680000008</v>
      </c>
      <c r="O697" s="34">
        <v>150</v>
      </c>
      <c r="P697" s="14" t="s">
        <v>177</v>
      </c>
      <c r="Q697" s="15" t="s">
        <v>193</v>
      </c>
    </row>
    <row r="698" spans="1:17">
      <c r="A698" s="14" t="s">
        <v>63</v>
      </c>
      <c r="B698" s="14">
        <v>2002</v>
      </c>
      <c r="C698" s="34">
        <v>16708</v>
      </c>
      <c r="D698" s="32">
        <v>1.2208693542647493E-2</v>
      </c>
      <c r="K698" s="34">
        <v>1368533</v>
      </c>
      <c r="L698" s="32">
        <v>0.70340000000000003</v>
      </c>
      <c r="M698" s="34">
        <f t="shared" si="187"/>
        <v>962626.11220000009</v>
      </c>
      <c r="N698" s="34">
        <f t="shared" si="188"/>
        <v>405906.88779999991</v>
      </c>
      <c r="O698" s="34">
        <v>140</v>
      </c>
      <c r="P698" s="14" t="s">
        <v>177</v>
      </c>
      <c r="Q698" s="15" t="s">
        <v>193</v>
      </c>
    </row>
    <row r="699" spans="1:17">
      <c r="A699" s="14" t="s">
        <v>63</v>
      </c>
      <c r="B699" s="14">
        <v>2003</v>
      </c>
      <c r="C699" s="34">
        <v>19344</v>
      </c>
      <c r="D699" s="32">
        <v>1.3787155793292446E-2</v>
      </c>
      <c r="K699" s="34">
        <v>1403045</v>
      </c>
      <c r="L699" s="32">
        <v>0.7036</v>
      </c>
      <c r="M699" s="34">
        <f t="shared" si="187"/>
        <v>987182.46200000006</v>
      </c>
      <c r="N699" s="34">
        <f>K699-M699</f>
        <v>415862.53799999994</v>
      </c>
      <c r="O699" s="34">
        <v>140</v>
      </c>
      <c r="P699" s="14" t="s">
        <v>177</v>
      </c>
      <c r="Q699" s="15" t="s">
        <v>193</v>
      </c>
    </row>
    <row r="700" spans="1:17">
      <c r="A700" s="14" t="s">
        <v>63</v>
      </c>
      <c r="B700" s="14">
        <v>2004</v>
      </c>
      <c r="C700" s="34">
        <v>30033</v>
      </c>
      <c r="D700" s="32">
        <v>2.0886128767542457E-2</v>
      </c>
      <c r="K700" s="34">
        <v>1437940</v>
      </c>
      <c r="L700" s="32">
        <v>0.70379999999999998</v>
      </c>
      <c r="M700" s="34">
        <f t="shared" si="187"/>
        <v>1012022.172</v>
      </c>
      <c r="N700" s="34">
        <f t="shared" ref="N700:N705" si="189">K700-M700</f>
        <v>425917.82799999998</v>
      </c>
      <c r="O700" s="34">
        <v>170</v>
      </c>
      <c r="P700" s="14" t="s">
        <v>177</v>
      </c>
      <c r="Q700" s="15" t="s">
        <v>193</v>
      </c>
    </row>
    <row r="701" spans="1:17">
      <c r="A701" s="14" t="s">
        <v>63</v>
      </c>
      <c r="B701" s="14">
        <v>2005</v>
      </c>
      <c r="C701" s="34">
        <v>82676</v>
      </c>
      <c r="D701" s="32">
        <v>5.6141885312360369E-2</v>
      </c>
      <c r="K701" s="34">
        <v>1472626</v>
      </c>
      <c r="L701" s="32">
        <v>0.70400000000000007</v>
      </c>
      <c r="M701" s="34">
        <f t="shared" si="187"/>
        <v>1036728.7040000001</v>
      </c>
      <c r="N701" s="34">
        <f t="shared" si="189"/>
        <v>435897.29599999986</v>
      </c>
      <c r="O701" s="34">
        <v>200</v>
      </c>
      <c r="P701" s="14" t="s">
        <v>177</v>
      </c>
      <c r="Q701" s="15" t="s">
        <v>193</v>
      </c>
    </row>
    <row r="702" spans="1:17">
      <c r="A702" s="14" t="s">
        <v>63</v>
      </c>
      <c r="B702" s="14">
        <v>2006</v>
      </c>
      <c r="C702" s="34">
        <v>153268</v>
      </c>
      <c r="D702" s="32">
        <v>0.10171045951801871</v>
      </c>
      <c r="K702" s="34">
        <v>1506905</v>
      </c>
      <c r="L702" s="32">
        <v>0.70319999999999994</v>
      </c>
      <c r="M702" s="34">
        <f t="shared" si="187"/>
        <v>1059655.5959999999</v>
      </c>
      <c r="N702" s="34">
        <f t="shared" si="189"/>
        <v>447249.4040000001</v>
      </c>
      <c r="O702" s="34">
        <v>210</v>
      </c>
      <c r="P702" s="14" t="s">
        <v>177</v>
      </c>
      <c r="Q702" s="15" t="s">
        <v>193</v>
      </c>
    </row>
    <row r="703" spans="1:17">
      <c r="A703" s="14" t="s">
        <v>63</v>
      </c>
      <c r="B703" s="14">
        <v>2007</v>
      </c>
      <c r="C703" s="34">
        <v>339691</v>
      </c>
      <c r="D703" s="32">
        <v>0.22042970980636453</v>
      </c>
      <c r="K703" s="34">
        <v>1541040</v>
      </c>
      <c r="L703" s="32">
        <v>0.70239999999999991</v>
      </c>
      <c r="M703" s="34">
        <f t="shared" si="187"/>
        <v>1082426.4959999998</v>
      </c>
      <c r="N703" s="34">
        <f t="shared" si="189"/>
        <v>458613.50400000019</v>
      </c>
      <c r="O703" s="34">
        <v>220</v>
      </c>
      <c r="P703" s="14" t="s">
        <v>177</v>
      </c>
      <c r="Q703" s="15" t="s">
        <v>193</v>
      </c>
    </row>
    <row r="704" spans="1:17">
      <c r="A704" s="14" t="s">
        <v>63</v>
      </c>
      <c r="B704" s="14">
        <v>2008</v>
      </c>
      <c r="C704" s="34">
        <v>494367</v>
      </c>
      <c r="D704" s="32">
        <v>0.31379495076314895</v>
      </c>
      <c r="K704" s="34">
        <v>1575446</v>
      </c>
      <c r="L704" s="32">
        <v>0.7016</v>
      </c>
      <c r="M704" s="34">
        <f t="shared" si="187"/>
        <v>1105332.9136000001</v>
      </c>
      <c r="N704" s="34">
        <f t="shared" si="189"/>
        <v>470113.08639999991</v>
      </c>
      <c r="O704" s="34">
        <v>250</v>
      </c>
      <c r="P704" s="14" t="s">
        <v>177</v>
      </c>
      <c r="Q704" s="15" t="s">
        <v>193</v>
      </c>
    </row>
    <row r="705" spans="1:17">
      <c r="A705" s="14" t="s">
        <v>63</v>
      </c>
      <c r="B705" s="14">
        <v>2009</v>
      </c>
      <c r="C705" s="34">
        <v>642763</v>
      </c>
      <c r="D705" s="32">
        <v>0.39904677708341352</v>
      </c>
      <c r="E705" s="33">
        <v>0.58135420000000004</v>
      </c>
      <c r="F705" s="41" t="s">
        <v>207</v>
      </c>
      <c r="G705" s="41" t="s">
        <v>207</v>
      </c>
      <c r="H705" s="41" t="s">
        <v>207</v>
      </c>
      <c r="I705" s="41" t="s">
        <v>207</v>
      </c>
      <c r="J705" s="41" t="s">
        <v>207</v>
      </c>
      <c r="K705" s="34">
        <v>1610746</v>
      </c>
      <c r="L705" s="32">
        <v>0.70079999999999998</v>
      </c>
      <c r="M705" s="34">
        <f t="shared" si="187"/>
        <v>1128810.7967999999</v>
      </c>
      <c r="N705" s="34">
        <f t="shared" si="189"/>
        <v>481935.20320000011</v>
      </c>
      <c r="O705" s="34">
        <v>250</v>
      </c>
      <c r="P705" s="14" t="s">
        <v>177</v>
      </c>
      <c r="Q705" s="15" t="s">
        <v>193</v>
      </c>
    </row>
    <row r="706" spans="1:17" s="35" customFormat="1">
      <c r="A706" s="35" t="s">
        <v>63</v>
      </c>
      <c r="B706" s="35">
        <v>2010</v>
      </c>
      <c r="C706" s="36">
        <v>778070</v>
      </c>
      <c r="D706" s="37">
        <v>0.47241651487553127</v>
      </c>
      <c r="E706" s="38"/>
      <c r="F706" s="38"/>
      <c r="G706" s="37"/>
      <c r="H706" s="38"/>
      <c r="I706" s="38"/>
      <c r="J706" s="38"/>
      <c r="K706" s="36">
        <v>1647000</v>
      </c>
      <c r="L706" s="39" t="s">
        <v>207</v>
      </c>
      <c r="M706" s="39" t="s">
        <v>207</v>
      </c>
      <c r="N706" s="39" t="s">
        <v>207</v>
      </c>
      <c r="O706" s="36">
        <v>250</v>
      </c>
      <c r="P706" s="35" t="s">
        <v>177</v>
      </c>
      <c r="Q706" s="40" t="s">
        <v>193</v>
      </c>
    </row>
    <row r="707" spans="1:17">
      <c r="A707" s="14" t="s">
        <v>64</v>
      </c>
      <c r="B707" s="14">
        <v>2000</v>
      </c>
      <c r="C707" s="34">
        <v>6912.8945591472566</v>
      </c>
      <c r="D707" s="32">
        <v>9.1409088145030428E-3</v>
      </c>
      <c r="K707" s="34">
        <v>756259</v>
      </c>
      <c r="L707" s="32">
        <v>0.71400000000000008</v>
      </c>
      <c r="M707" s="34">
        <f>K707*L707</f>
        <v>539968.92600000009</v>
      </c>
      <c r="N707" s="34">
        <f>K707-M707</f>
        <v>216290.07399999991</v>
      </c>
      <c r="O707" s="34">
        <v>870</v>
      </c>
      <c r="P707" s="14" t="s">
        <v>177</v>
      </c>
      <c r="Q707" s="15" t="s">
        <v>194</v>
      </c>
    </row>
    <row r="708" spans="1:17">
      <c r="A708" s="14" t="s">
        <v>64</v>
      </c>
      <c r="B708" s="14">
        <v>2001</v>
      </c>
      <c r="C708" s="34">
        <v>34389.918041609868</v>
      </c>
      <c r="D708" s="32">
        <v>4.5418718316914672E-2</v>
      </c>
      <c r="K708" s="34">
        <v>757175</v>
      </c>
      <c r="L708" s="32">
        <v>0.71479999999999999</v>
      </c>
      <c r="M708" s="34">
        <f t="shared" ref="M708:M716" si="190">K708*L708</f>
        <v>541228.68999999994</v>
      </c>
      <c r="N708" s="34">
        <f t="shared" ref="N708:N709" si="191">K708-M708</f>
        <v>215946.31000000006</v>
      </c>
      <c r="O708" s="34">
        <v>850</v>
      </c>
      <c r="P708" s="14" t="s">
        <v>177</v>
      </c>
      <c r="Q708" s="15" t="s">
        <v>194</v>
      </c>
    </row>
    <row r="709" spans="1:17">
      <c r="A709" s="14" t="s">
        <v>64</v>
      </c>
      <c r="B709" s="14">
        <v>2002</v>
      </c>
      <c r="C709" s="34">
        <v>70098.206914636845</v>
      </c>
      <c r="D709" s="32">
        <v>9.2376207332086915E-2</v>
      </c>
      <c r="K709" s="34">
        <v>758834</v>
      </c>
      <c r="L709" s="32">
        <v>0.71560000000000001</v>
      </c>
      <c r="M709" s="34">
        <f t="shared" si="190"/>
        <v>543021.61040000001</v>
      </c>
      <c r="N709" s="34">
        <f t="shared" si="191"/>
        <v>215812.38959999999</v>
      </c>
      <c r="O709" s="34">
        <v>870</v>
      </c>
      <c r="P709" s="14" t="s">
        <v>177</v>
      </c>
      <c r="Q709" s="15" t="s">
        <v>194</v>
      </c>
    </row>
    <row r="710" spans="1:17">
      <c r="A710" s="14" t="s">
        <v>64</v>
      </c>
      <c r="B710" s="14">
        <v>2003</v>
      </c>
      <c r="C710" s="34">
        <v>104082.00007604304</v>
      </c>
      <c r="D710" s="32">
        <v>0.13679700345145959</v>
      </c>
      <c r="K710" s="34">
        <v>760850</v>
      </c>
      <c r="L710" s="32">
        <v>0.71640000000000004</v>
      </c>
      <c r="M710" s="34">
        <f t="shared" si="190"/>
        <v>545072.94000000006</v>
      </c>
      <c r="N710" s="34">
        <f>K710-M710</f>
        <v>215777.05999999994</v>
      </c>
      <c r="O710" s="34">
        <v>890</v>
      </c>
      <c r="P710" s="14" t="s">
        <v>177</v>
      </c>
      <c r="Q710" s="15" t="s">
        <v>194</v>
      </c>
    </row>
    <row r="711" spans="1:17">
      <c r="A711" s="14" t="s">
        <v>64</v>
      </c>
      <c r="B711" s="14">
        <v>2004</v>
      </c>
      <c r="C711" s="34">
        <v>126310.97786032292</v>
      </c>
      <c r="D711" s="32">
        <v>0.16562029158743405</v>
      </c>
      <c r="K711" s="34">
        <v>762654</v>
      </c>
      <c r="L711" s="32">
        <v>0.71719999999999995</v>
      </c>
      <c r="M711" s="34">
        <f t="shared" si="190"/>
        <v>546975.44880000001</v>
      </c>
      <c r="N711" s="34">
        <f t="shared" ref="N711:N716" si="192">K711-M711</f>
        <v>215678.55119999999</v>
      </c>
      <c r="O711" s="34">
        <v>910</v>
      </c>
      <c r="P711" s="14" t="s">
        <v>177</v>
      </c>
      <c r="Q711" s="15" t="s">
        <v>194</v>
      </c>
    </row>
    <row r="712" spans="1:17">
      <c r="A712" s="14" t="s">
        <v>64</v>
      </c>
      <c r="B712" s="14">
        <v>2005</v>
      </c>
      <c r="C712" s="34">
        <v>225165.10690825814</v>
      </c>
      <c r="D712" s="32">
        <v>0.29478277598045927</v>
      </c>
      <c r="K712" s="34">
        <v>763834</v>
      </c>
      <c r="L712" s="32">
        <v>0.71799999999999997</v>
      </c>
      <c r="M712" s="34">
        <f t="shared" si="190"/>
        <v>548432.81200000003</v>
      </c>
      <c r="N712" s="34">
        <f t="shared" si="192"/>
        <v>215401.18799999997</v>
      </c>
      <c r="O712" s="34">
        <v>1070</v>
      </c>
      <c r="P712" s="14" t="s">
        <v>177</v>
      </c>
      <c r="Q712" s="15" t="s">
        <v>194</v>
      </c>
    </row>
    <row r="713" spans="1:17">
      <c r="A713" s="14" t="s">
        <v>64</v>
      </c>
      <c r="B713" s="14">
        <v>2006</v>
      </c>
      <c r="C713" s="34">
        <v>248937.88553305311</v>
      </c>
      <c r="D713" s="32">
        <v>0.32571853975353454</v>
      </c>
      <c r="K713" s="34">
        <v>764273</v>
      </c>
      <c r="L713" s="32">
        <v>0.71739999999999993</v>
      </c>
      <c r="M713" s="34">
        <f t="shared" si="190"/>
        <v>548289.45019999996</v>
      </c>
      <c r="N713" s="34">
        <f t="shared" si="192"/>
        <v>215983.54980000004</v>
      </c>
      <c r="O713" s="34">
        <v>1060</v>
      </c>
      <c r="P713" s="14" t="s">
        <v>177</v>
      </c>
      <c r="Q713" s="15" t="s">
        <v>194</v>
      </c>
    </row>
    <row r="714" spans="1:17">
      <c r="A714" s="14" t="s">
        <v>64</v>
      </c>
      <c r="B714" s="14">
        <v>2007</v>
      </c>
      <c r="C714" s="34">
        <v>431813.37532602035</v>
      </c>
      <c r="D714" s="32">
        <v>0.56512678357023993</v>
      </c>
      <c r="K714" s="34">
        <v>764100</v>
      </c>
      <c r="L714" s="32">
        <v>0.7168000000000001</v>
      </c>
      <c r="M714" s="34">
        <f t="shared" si="190"/>
        <v>547706.88000000012</v>
      </c>
      <c r="N714" s="34">
        <f t="shared" si="192"/>
        <v>216393.11999999988</v>
      </c>
      <c r="O714" s="34">
        <v>1280</v>
      </c>
      <c r="P714" s="14" t="s">
        <v>177</v>
      </c>
      <c r="Q714" s="15" t="s">
        <v>194</v>
      </c>
    </row>
    <row r="715" spans="1:17">
      <c r="A715" s="14" t="s">
        <v>64</v>
      </c>
      <c r="B715" s="14">
        <v>2008</v>
      </c>
      <c r="C715" s="34">
        <v>436825.46510028344</v>
      </c>
      <c r="D715" s="32">
        <v>0.57218272771726209</v>
      </c>
      <c r="K715" s="34">
        <v>763437</v>
      </c>
      <c r="L715" s="32">
        <v>0.71620000000000006</v>
      </c>
      <c r="M715" s="34">
        <f t="shared" si="190"/>
        <v>546773.57940000005</v>
      </c>
      <c r="N715" s="34">
        <f t="shared" si="192"/>
        <v>216663.42059999995</v>
      </c>
      <c r="O715" s="34">
        <v>1450</v>
      </c>
      <c r="P715" s="14" t="s">
        <v>177</v>
      </c>
      <c r="Q715" s="15" t="s">
        <v>194</v>
      </c>
    </row>
    <row r="716" spans="1:17">
      <c r="A716" s="14" t="s">
        <v>64</v>
      </c>
      <c r="B716" s="14">
        <v>2009</v>
      </c>
      <c r="C716" s="34">
        <v>516646.98583145975</v>
      </c>
      <c r="D716" s="32">
        <v>0.67757159472085138</v>
      </c>
      <c r="E716" s="41" t="s">
        <v>207</v>
      </c>
      <c r="F716" s="41" t="s">
        <v>207</v>
      </c>
      <c r="G716" s="41" t="s">
        <v>207</v>
      </c>
      <c r="H716" s="41" t="s">
        <v>207</v>
      </c>
      <c r="I716" s="41" t="s">
        <v>207</v>
      </c>
      <c r="J716" s="41" t="s">
        <v>207</v>
      </c>
      <c r="K716" s="34">
        <v>762498</v>
      </c>
      <c r="L716" s="32">
        <v>0.71560000000000001</v>
      </c>
      <c r="M716" s="34">
        <f t="shared" si="190"/>
        <v>545643.56880000001</v>
      </c>
      <c r="N716" s="34">
        <f t="shared" si="192"/>
        <v>216854.43119999999</v>
      </c>
      <c r="O716" s="34">
        <v>1450</v>
      </c>
      <c r="P716" s="14" t="s">
        <v>177</v>
      </c>
      <c r="Q716" s="15" t="s">
        <v>194</v>
      </c>
    </row>
    <row r="717" spans="1:17" s="35" customFormat="1">
      <c r="A717" s="35" t="s">
        <v>64</v>
      </c>
      <c r="B717" s="35">
        <v>2010</v>
      </c>
      <c r="C717" s="36">
        <v>554867.45970859763</v>
      </c>
      <c r="D717" s="37">
        <v>0.72912938200866972</v>
      </c>
      <c r="E717" s="38"/>
      <c r="F717" s="38"/>
      <c r="G717" s="37"/>
      <c r="H717" s="38"/>
      <c r="I717" s="38"/>
      <c r="J717" s="38"/>
      <c r="K717" s="36">
        <v>761000</v>
      </c>
      <c r="L717" s="39" t="s">
        <v>207</v>
      </c>
      <c r="M717" s="39" t="s">
        <v>207</v>
      </c>
      <c r="N717" s="39" t="s">
        <v>207</v>
      </c>
      <c r="O717" s="36">
        <v>1450</v>
      </c>
      <c r="P717" s="35" t="s">
        <v>177</v>
      </c>
      <c r="Q717" s="40" t="s">
        <v>194</v>
      </c>
    </row>
    <row r="718" spans="1:17">
      <c r="A718" s="14" t="s">
        <v>66</v>
      </c>
      <c r="B718" s="14">
        <v>2000</v>
      </c>
      <c r="C718" s="34">
        <v>123169.36186866868</v>
      </c>
      <c r="D718" s="32">
        <v>1.977042335581259E-2</v>
      </c>
      <c r="K718" s="34">
        <v>6229981</v>
      </c>
      <c r="L718" s="32">
        <v>0.55600000000000005</v>
      </c>
      <c r="M718" s="34">
        <f>K718*L718</f>
        <v>3463869.4360000002</v>
      </c>
      <c r="N718" s="34">
        <f>K718-M718</f>
        <v>2766111.5639999998</v>
      </c>
      <c r="O718" s="34">
        <v>930</v>
      </c>
      <c r="P718" s="14" t="s">
        <v>177</v>
      </c>
      <c r="Q718" s="15" t="s">
        <v>194</v>
      </c>
    </row>
    <row r="719" spans="1:17">
      <c r="A719" s="14" t="s">
        <v>66</v>
      </c>
      <c r="B719" s="14">
        <v>2001</v>
      </c>
      <c r="C719" s="34">
        <v>166874.61930593822</v>
      </c>
      <c r="D719" s="32">
        <v>2.62416259428629E-2</v>
      </c>
      <c r="K719" s="34">
        <v>6359157</v>
      </c>
      <c r="L719" s="32">
        <v>0.55179999999999996</v>
      </c>
      <c r="M719" s="34">
        <f t="shared" ref="M719:M727" si="193">K719*L719</f>
        <v>3508982.8325999998</v>
      </c>
      <c r="N719" s="34">
        <f t="shared" ref="N719:N720" si="194">K719-M719</f>
        <v>2850174.1674000002</v>
      </c>
      <c r="O719" s="34">
        <v>1010</v>
      </c>
      <c r="P719" s="14" t="s">
        <v>177</v>
      </c>
      <c r="Q719" s="15" t="s">
        <v>194</v>
      </c>
    </row>
    <row r="720" spans="1:17">
      <c r="A720" s="14" t="s">
        <v>66</v>
      </c>
      <c r="B720" s="14">
        <v>2002</v>
      </c>
      <c r="C720" s="34">
        <v>230475.30456969715</v>
      </c>
      <c r="D720" s="32">
        <v>3.5514781367257123E-2</v>
      </c>
      <c r="K720" s="34">
        <v>6489560</v>
      </c>
      <c r="L720" s="32">
        <v>0.54759999999999998</v>
      </c>
      <c r="M720" s="34">
        <f t="shared" si="193"/>
        <v>3553683.0559999999</v>
      </c>
      <c r="N720" s="34">
        <f t="shared" si="194"/>
        <v>2935876.9440000001</v>
      </c>
      <c r="O720" s="34">
        <v>1120</v>
      </c>
      <c r="P720" s="14" t="s">
        <v>177</v>
      </c>
      <c r="Q720" s="15" t="s">
        <v>194</v>
      </c>
    </row>
    <row r="721" spans="1:17">
      <c r="A721" s="14" t="s">
        <v>66</v>
      </c>
      <c r="B721" s="14">
        <v>2003</v>
      </c>
      <c r="C721" s="34">
        <v>338416.96010617685</v>
      </c>
      <c r="D721" s="32">
        <v>5.1107594384030591E-2</v>
      </c>
      <c r="K721" s="34">
        <v>6621657</v>
      </c>
      <c r="L721" s="32">
        <v>0.54339999999999999</v>
      </c>
      <c r="M721" s="34">
        <f t="shared" si="193"/>
        <v>3598208.4137999997</v>
      </c>
      <c r="N721" s="34">
        <f>K721-M721</f>
        <v>3023448.5862000003</v>
      </c>
      <c r="O721" s="34">
        <v>1200</v>
      </c>
      <c r="P721" s="14" t="s">
        <v>177</v>
      </c>
      <c r="Q721" s="15" t="s">
        <v>194</v>
      </c>
    </row>
    <row r="722" spans="1:17">
      <c r="A722" s="14" t="s">
        <v>66</v>
      </c>
      <c r="B722" s="14">
        <v>2004</v>
      </c>
      <c r="C722" s="34">
        <v>542603.15500683419</v>
      </c>
      <c r="D722" s="32">
        <v>8.031522506513683E-2</v>
      </c>
      <c r="K722" s="34">
        <v>6755919</v>
      </c>
      <c r="L722" s="32">
        <v>0.53920000000000001</v>
      </c>
      <c r="M722" s="34">
        <f t="shared" si="193"/>
        <v>3642791.5248000002</v>
      </c>
      <c r="N722" s="34">
        <f t="shared" ref="N722:N727" si="195">K722-M722</f>
        <v>3113127.4751999998</v>
      </c>
      <c r="O722" s="34">
        <v>1300</v>
      </c>
      <c r="P722" s="14" t="s">
        <v>177</v>
      </c>
      <c r="Q722" s="15" t="s">
        <v>194</v>
      </c>
    </row>
    <row r="723" spans="1:17">
      <c r="A723" s="14" t="s">
        <v>66</v>
      </c>
      <c r="B723" s="14">
        <v>2005</v>
      </c>
      <c r="C723" s="34">
        <v>1002118.6424201975</v>
      </c>
      <c r="D723" s="32">
        <v>0.14538859241190377</v>
      </c>
      <c r="K723" s="34">
        <v>6892691</v>
      </c>
      <c r="L723" s="32">
        <v>0.53500000000000003</v>
      </c>
      <c r="M723" s="34">
        <f t="shared" si="193"/>
        <v>3687589.6850000001</v>
      </c>
      <c r="N723" s="34">
        <f t="shared" si="195"/>
        <v>3205101.3149999999</v>
      </c>
      <c r="O723" s="34">
        <v>1400</v>
      </c>
      <c r="P723" s="14" t="s">
        <v>177</v>
      </c>
      <c r="Q723" s="15" t="s">
        <v>194</v>
      </c>
    </row>
    <row r="724" spans="1:17">
      <c r="A724" s="14" t="s">
        <v>66</v>
      </c>
      <c r="B724" s="14">
        <v>2006</v>
      </c>
      <c r="C724" s="34">
        <v>1819499.9294993225</v>
      </c>
      <c r="D724" s="32">
        <v>0.25874215465163841</v>
      </c>
      <c r="K724" s="34">
        <v>7032097</v>
      </c>
      <c r="L724" s="32">
        <v>0.53039999999999998</v>
      </c>
      <c r="M724" s="34">
        <f t="shared" si="193"/>
        <v>3729824.2487999997</v>
      </c>
      <c r="N724" s="34">
        <f t="shared" si="195"/>
        <v>3302272.7512000003</v>
      </c>
      <c r="O724" s="34">
        <v>1480</v>
      </c>
      <c r="P724" s="14" t="s">
        <v>177</v>
      </c>
      <c r="Q724" s="15" t="s">
        <v>194</v>
      </c>
    </row>
    <row r="725" spans="1:17">
      <c r="A725" s="14" t="s">
        <v>66</v>
      </c>
      <c r="B725" s="14">
        <v>2007</v>
      </c>
      <c r="C725" s="34">
        <v>3223188.8343815068</v>
      </c>
      <c r="D725" s="32">
        <v>0.44927946436166771</v>
      </c>
      <c r="K725" s="34">
        <v>7174129</v>
      </c>
      <c r="L725" s="32">
        <v>0.52579999999999993</v>
      </c>
      <c r="M725" s="34">
        <f t="shared" si="193"/>
        <v>3772157.0281999996</v>
      </c>
      <c r="N725" s="34">
        <f t="shared" si="195"/>
        <v>3401971.9718000004</v>
      </c>
      <c r="O725" s="34">
        <v>1630</v>
      </c>
      <c r="P725" s="14" t="s">
        <v>177</v>
      </c>
      <c r="Q725" s="15" t="s">
        <v>194</v>
      </c>
    </row>
    <row r="726" spans="1:17">
      <c r="A726" s="14" t="s">
        <v>66</v>
      </c>
      <c r="B726" s="14">
        <v>2008</v>
      </c>
      <c r="C726" s="34">
        <v>4835133.2909522811</v>
      </c>
      <c r="D726" s="32">
        <v>0.66064663033082127</v>
      </c>
      <c r="K726" s="34">
        <v>7318789</v>
      </c>
      <c r="L726" s="32">
        <v>0.5212</v>
      </c>
      <c r="M726" s="34">
        <f t="shared" si="193"/>
        <v>3814552.8267999999</v>
      </c>
      <c r="N726" s="34">
        <f t="shared" si="195"/>
        <v>3504236.1732000001</v>
      </c>
      <c r="O726" s="34">
        <v>1790</v>
      </c>
      <c r="P726" s="14" t="s">
        <v>177</v>
      </c>
      <c r="Q726" s="15" t="s">
        <v>194</v>
      </c>
    </row>
    <row r="727" spans="1:17">
      <c r="A727" s="14" t="s">
        <v>66</v>
      </c>
      <c r="B727" s="14">
        <v>2009</v>
      </c>
      <c r="C727" s="34">
        <v>5758774.7731181169</v>
      </c>
      <c r="D727" s="32">
        <v>0.77133355421714778</v>
      </c>
      <c r="E727" s="33">
        <v>78.960017000000008</v>
      </c>
      <c r="F727" s="33">
        <v>33.916978299999997</v>
      </c>
      <c r="G727" s="33">
        <v>1</v>
      </c>
      <c r="H727" s="33">
        <v>2.7838370999999995</v>
      </c>
      <c r="I727" s="33">
        <v>23.384229999999999</v>
      </c>
      <c r="J727" s="41" t="s">
        <v>207</v>
      </c>
      <c r="K727" s="34">
        <v>7465998</v>
      </c>
      <c r="L727" s="32">
        <v>0.51659999999999995</v>
      </c>
      <c r="M727" s="34">
        <f t="shared" si="193"/>
        <v>3856934.5667999997</v>
      </c>
      <c r="N727" s="34">
        <f t="shared" si="195"/>
        <v>3609063.4332000003</v>
      </c>
      <c r="O727" s="34">
        <v>1820</v>
      </c>
      <c r="P727" s="14" t="s">
        <v>177</v>
      </c>
      <c r="Q727" s="15" t="s">
        <v>194</v>
      </c>
    </row>
    <row r="728" spans="1:17" s="35" customFormat="1">
      <c r="A728" s="35" t="s">
        <v>66</v>
      </c>
      <c r="B728" s="35">
        <v>2010</v>
      </c>
      <c r="C728" s="36">
        <v>5891632.3985990621</v>
      </c>
      <c r="D728" s="37">
        <v>0.77368777394603572</v>
      </c>
      <c r="E728" s="38"/>
      <c r="F728" s="38"/>
      <c r="G728" s="37"/>
      <c r="H728" s="38"/>
      <c r="I728" s="38"/>
      <c r="J728" s="38"/>
      <c r="K728" s="36">
        <v>7615000</v>
      </c>
      <c r="L728" s="39" t="s">
        <v>207</v>
      </c>
      <c r="M728" s="39" t="s">
        <v>207</v>
      </c>
      <c r="N728" s="39" t="s">
        <v>207</v>
      </c>
      <c r="O728" s="36">
        <v>1946.6908838196252</v>
      </c>
      <c r="P728" s="35" t="s">
        <v>177</v>
      </c>
      <c r="Q728" s="40" t="s">
        <v>194</v>
      </c>
    </row>
    <row r="729" spans="1:17">
      <c r="A729" s="14" t="s">
        <v>67</v>
      </c>
      <c r="B729" s="14">
        <v>2000</v>
      </c>
      <c r="C729" s="34">
        <v>2995642</v>
      </c>
      <c r="D729" s="32">
        <v>0.29337484162867566</v>
      </c>
      <c r="K729" s="34">
        <v>10210971</v>
      </c>
      <c r="L729" s="32">
        <v>0.35399999999999998</v>
      </c>
      <c r="M729" s="34">
        <f>K729*L729</f>
        <v>3614683.7339999997</v>
      </c>
      <c r="N729" s="34">
        <f>K729-M729</f>
        <v>6596287.2660000008</v>
      </c>
      <c r="O729" s="34">
        <v>4700</v>
      </c>
      <c r="P729" s="14" t="s">
        <v>178</v>
      </c>
      <c r="Q729" s="15" t="s">
        <v>191</v>
      </c>
    </row>
    <row r="730" spans="1:17">
      <c r="A730" s="14" t="s">
        <v>67</v>
      </c>
      <c r="B730" s="14">
        <v>2001</v>
      </c>
      <c r="C730" s="34">
        <v>4929254</v>
      </c>
      <c r="D730" s="32">
        <v>0.48384954379726836</v>
      </c>
      <c r="K730" s="34">
        <v>10187576</v>
      </c>
      <c r="L730" s="32">
        <v>0.35060000000000002</v>
      </c>
      <c r="M730" s="34">
        <f t="shared" ref="M730:M738" si="196">K730*L730</f>
        <v>3571764.1456000004</v>
      </c>
      <c r="N730" s="34">
        <f t="shared" ref="N730:N731" si="197">K730-M730</f>
        <v>6615811.8543999996</v>
      </c>
      <c r="O730" s="34">
        <v>4850</v>
      </c>
      <c r="P730" s="14" t="s">
        <v>178</v>
      </c>
      <c r="Q730" s="15" t="s">
        <v>191</v>
      </c>
    </row>
    <row r="731" spans="1:17">
      <c r="A731" s="14" t="s">
        <v>67</v>
      </c>
      <c r="B731" s="14">
        <v>2002</v>
      </c>
      <c r="C731" s="34">
        <v>6859088</v>
      </c>
      <c r="D731" s="32">
        <v>0.67519959427512111</v>
      </c>
      <c r="K731" s="34">
        <v>10158608</v>
      </c>
      <c r="L731" s="32">
        <v>0.34720000000000001</v>
      </c>
      <c r="M731" s="34">
        <f t="shared" si="196"/>
        <v>3527068.6976000001</v>
      </c>
      <c r="N731" s="34">
        <f t="shared" si="197"/>
        <v>6631539.3024000004</v>
      </c>
      <c r="O731" s="34">
        <v>5300</v>
      </c>
      <c r="P731" s="14" t="s">
        <v>178</v>
      </c>
      <c r="Q731" s="15" t="s">
        <v>191</v>
      </c>
    </row>
    <row r="732" spans="1:17">
      <c r="A732" s="14" t="s">
        <v>67</v>
      </c>
      <c r="B732" s="14">
        <v>2003</v>
      </c>
      <c r="C732" s="34">
        <v>7977058</v>
      </c>
      <c r="D732" s="32">
        <v>0.78750353421355657</v>
      </c>
      <c r="K732" s="34">
        <v>10129552</v>
      </c>
      <c r="L732" s="32">
        <v>0.34380000000000005</v>
      </c>
      <c r="M732" s="34">
        <f t="shared" si="196"/>
        <v>3482539.9776000003</v>
      </c>
      <c r="N732" s="34">
        <f>K732-M732</f>
        <v>6647012.0223999992</v>
      </c>
      <c r="O732" s="34">
        <v>6620</v>
      </c>
      <c r="P732" s="14" t="s">
        <v>178</v>
      </c>
      <c r="Q732" s="15" t="s">
        <v>191</v>
      </c>
    </row>
    <row r="733" spans="1:17">
      <c r="A733" s="14" t="s">
        <v>67</v>
      </c>
      <c r="B733" s="14">
        <v>2004</v>
      </c>
      <c r="C733" s="34">
        <v>8268436</v>
      </c>
      <c r="D733" s="32">
        <v>0.81807821911348666</v>
      </c>
      <c r="K733" s="34">
        <v>10107146</v>
      </c>
      <c r="L733" s="32">
        <v>0.34039999999999998</v>
      </c>
      <c r="M733" s="34">
        <f t="shared" si="196"/>
        <v>3440472.4983999999</v>
      </c>
      <c r="N733" s="34">
        <f t="shared" ref="N733:N738" si="198">K733-M733</f>
        <v>6666673.5016000001</v>
      </c>
      <c r="O733" s="34">
        <v>8600</v>
      </c>
      <c r="P733" s="14" t="s">
        <v>178</v>
      </c>
      <c r="Q733" s="15" t="s">
        <v>191</v>
      </c>
    </row>
    <row r="734" spans="1:17">
      <c r="A734" s="14" t="s">
        <v>67</v>
      </c>
      <c r="B734" s="14">
        <v>2005</v>
      </c>
      <c r="C734" s="34">
        <v>9139064</v>
      </c>
      <c r="D734" s="32">
        <v>0.90601950025032096</v>
      </c>
      <c r="K734" s="34">
        <v>10087050</v>
      </c>
      <c r="L734" s="32">
        <v>0.33700000000000002</v>
      </c>
      <c r="M734" s="34">
        <f t="shared" si="196"/>
        <v>3399335.85</v>
      </c>
      <c r="N734" s="34">
        <f t="shared" si="198"/>
        <v>6687714.1500000004</v>
      </c>
      <c r="O734" s="34">
        <v>10250</v>
      </c>
      <c r="P734" s="14" t="s">
        <v>178</v>
      </c>
      <c r="Q734" s="15" t="s">
        <v>191</v>
      </c>
    </row>
    <row r="735" spans="1:17">
      <c r="A735" s="14" t="s">
        <v>67</v>
      </c>
      <c r="B735" s="14">
        <v>2006</v>
      </c>
      <c r="C735" s="34">
        <v>9718000</v>
      </c>
      <c r="D735" s="32">
        <v>0.96491341297162159</v>
      </c>
      <c r="K735" s="34">
        <v>10071370</v>
      </c>
      <c r="L735" s="32">
        <v>0.33299999999999996</v>
      </c>
      <c r="M735" s="34">
        <f t="shared" si="196"/>
        <v>3353766.2099999995</v>
      </c>
      <c r="N735" s="34">
        <f t="shared" si="198"/>
        <v>6717603.790000001</v>
      </c>
      <c r="O735" s="34">
        <v>11020</v>
      </c>
      <c r="P735" s="14" t="s">
        <v>178</v>
      </c>
      <c r="Q735" s="15" t="s">
        <v>191</v>
      </c>
    </row>
    <row r="736" spans="1:17">
      <c r="A736" s="14" t="s">
        <v>67</v>
      </c>
      <c r="B736" s="14">
        <v>2007</v>
      </c>
      <c r="C736" s="34">
        <v>10534000</v>
      </c>
      <c r="D736" s="32">
        <v>1.0475567285680474</v>
      </c>
      <c r="K736" s="34">
        <v>10055780</v>
      </c>
      <c r="L736" s="32">
        <v>0.32899999999999996</v>
      </c>
      <c r="M736" s="34">
        <f t="shared" si="196"/>
        <v>3308351.6199999996</v>
      </c>
      <c r="N736" s="34">
        <f t="shared" si="198"/>
        <v>6747428.3800000008</v>
      </c>
      <c r="O736" s="34">
        <v>11650</v>
      </c>
      <c r="P736" s="14" t="s">
        <v>178</v>
      </c>
      <c r="Q736" s="15" t="s">
        <v>191</v>
      </c>
    </row>
    <row r="737" spans="1:17">
      <c r="A737" s="14" t="s">
        <v>67</v>
      </c>
      <c r="B737" s="14">
        <v>2008</v>
      </c>
      <c r="C737" s="34">
        <v>11525825</v>
      </c>
      <c r="D737" s="32">
        <v>1.1481977623850042</v>
      </c>
      <c r="K737" s="34">
        <v>10038188</v>
      </c>
      <c r="L737" s="32">
        <v>0.32500000000000001</v>
      </c>
      <c r="M737" s="34">
        <f t="shared" si="196"/>
        <v>3262411.1</v>
      </c>
      <c r="N737" s="34">
        <f t="shared" si="198"/>
        <v>6775776.9000000004</v>
      </c>
      <c r="O737" s="34">
        <v>12800</v>
      </c>
      <c r="P737" s="14" t="s">
        <v>178</v>
      </c>
      <c r="Q737" s="15" t="s">
        <v>191</v>
      </c>
    </row>
    <row r="738" spans="1:17">
      <c r="A738" s="14" t="s">
        <v>67</v>
      </c>
      <c r="B738" s="14">
        <v>2009</v>
      </c>
      <c r="C738" s="34">
        <v>11223358</v>
      </c>
      <c r="D738" s="32">
        <v>1.1198383365418443</v>
      </c>
      <c r="E738" s="33">
        <v>205.82710000000003</v>
      </c>
      <c r="F738" s="41" t="s">
        <v>207</v>
      </c>
      <c r="G738" s="33">
        <v>0.65014666515136876</v>
      </c>
      <c r="H738" s="33">
        <v>39.948139999999995</v>
      </c>
      <c r="I738" s="33">
        <v>55.622819999999997</v>
      </c>
      <c r="J738" s="33">
        <v>831.29639999999995</v>
      </c>
      <c r="K738" s="34">
        <v>10022302</v>
      </c>
      <c r="L738" s="32">
        <v>0.32100000000000001</v>
      </c>
      <c r="M738" s="34">
        <f t="shared" si="196"/>
        <v>3217158.9420000003</v>
      </c>
      <c r="N738" s="34">
        <f t="shared" si="198"/>
        <v>6805143.0580000002</v>
      </c>
      <c r="O738" s="34">
        <v>12980</v>
      </c>
      <c r="P738" s="14" t="s">
        <v>178</v>
      </c>
      <c r="Q738" s="15" t="s">
        <v>191</v>
      </c>
    </row>
    <row r="739" spans="1:17" s="35" customFormat="1">
      <c r="A739" s="35" t="s">
        <v>67</v>
      </c>
      <c r="B739" s="35">
        <v>2010</v>
      </c>
      <c r="C739" s="36">
        <v>11320428</v>
      </c>
      <c r="D739" s="37">
        <v>1.1314770614692653</v>
      </c>
      <c r="E739" s="38"/>
      <c r="F739" s="38"/>
      <c r="G739" s="37"/>
      <c r="H739" s="38"/>
      <c r="I739" s="38"/>
      <c r="J739" s="38"/>
      <c r="K739" s="36">
        <v>10005000</v>
      </c>
      <c r="L739" s="39" t="s">
        <v>207</v>
      </c>
      <c r="M739" s="39" t="s">
        <v>207</v>
      </c>
      <c r="N739" s="39" t="s">
        <v>207</v>
      </c>
      <c r="O739" s="36">
        <v>14093.859595910682</v>
      </c>
      <c r="P739" s="35" t="s">
        <v>178</v>
      </c>
      <c r="Q739" s="40" t="s">
        <v>191</v>
      </c>
    </row>
    <row r="740" spans="1:17">
      <c r="A740" s="14" t="s">
        <v>68</v>
      </c>
      <c r="B740" s="14">
        <v>2000</v>
      </c>
      <c r="C740" s="34">
        <v>229241</v>
      </c>
      <c r="D740" s="32">
        <v>0.81580427046263349</v>
      </c>
      <c r="K740" s="34">
        <v>281000</v>
      </c>
      <c r="L740" s="32">
        <v>7.8E-2</v>
      </c>
      <c r="M740" s="34">
        <f>K740*L740</f>
        <v>21918</v>
      </c>
      <c r="N740" s="34">
        <f>K740-M740</f>
        <v>259082</v>
      </c>
      <c r="O740" s="34">
        <v>30830</v>
      </c>
      <c r="P740" s="14" t="s">
        <v>178</v>
      </c>
      <c r="Q740" s="15" t="s">
        <v>204</v>
      </c>
    </row>
    <row r="741" spans="1:17">
      <c r="A741" s="14" t="s">
        <v>68</v>
      </c>
      <c r="B741" s="14">
        <v>2001</v>
      </c>
      <c r="C741" s="34">
        <v>252980</v>
      </c>
      <c r="D741" s="32">
        <v>0.88764912280701758</v>
      </c>
      <c r="K741" s="34">
        <v>285000</v>
      </c>
      <c r="L741" s="32">
        <v>7.8E-2</v>
      </c>
      <c r="M741" s="34">
        <f t="shared" ref="M741:M749" si="199">K741*L741</f>
        <v>22230</v>
      </c>
      <c r="N741" s="34">
        <f t="shared" ref="N741:N742" si="200">K741-M741</f>
        <v>262770</v>
      </c>
      <c r="O741" s="34">
        <v>29650</v>
      </c>
      <c r="P741" s="14" t="s">
        <v>178</v>
      </c>
      <c r="Q741" s="15" t="s">
        <v>204</v>
      </c>
    </row>
    <row r="742" spans="1:17">
      <c r="A742" s="14" t="s">
        <v>68</v>
      </c>
      <c r="B742" s="14">
        <v>2002</v>
      </c>
      <c r="C742" s="34">
        <v>270429</v>
      </c>
      <c r="D742" s="32">
        <v>0.93898958333333338</v>
      </c>
      <c r="K742" s="34">
        <v>288000</v>
      </c>
      <c r="L742" s="32">
        <v>7.8E-2</v>
      </c>
      <c r="M742" s="34">
        <f t="shared" si="199"/>
        <v>22464</v>
      </c>
      <c r="N742" s="34">
        <f t="shared" si="200"/>
        <v>265536</v>
      </c>
      <c r="O742" s="34">
        <v>29470</v>
      </c>
      <c r="P742" s="14" t="s">
        <v>178</v>
      </c>
      <c r="Q742" s="15" t="s">
        <v>204</v>
      </c>
    </row>
    <row r="743" spans="1:17">
      <c r="A743" s="14" t="s">
        <v>68</v>
      </c>
      <c r="B743" s="14">
        <v>2003</v>
      </c>
      <c r="C743" s="34">
        <v>281950</v>
      </c>
      <c r="D743" s="32">
        <v>0.97375877686741275</v>
      </c>
      <c r="K743" s="34">
        <v>289548.09620000003</v>
      </c>
      <c r="L743" s="32">
        <v>7.8E-2</v>
      </c>
      <c r="M743" s="34">
        <f t="shared" si="199"/>
        <v>22584.7515036</v>
      </c>
      <c r="N743" s="34">
        <f>K743-M743</f>
        <v>266963.34469640005</v>
      </c>
      <c r="O743" s="34">
        <v>32100</v>
      </c>
      <c r="P743" s="14" t="s">
        <v>178</v>
      </c>
      <c r="Q743" s="15" t="s">
        <v>204</v>
      </c>
    </row>
    <row r="744" spans="1:17">
      <c r="A744" s="14" t="s">
        <v>68</v>
      </c>
      <c r="B744" s="14">
        <v>2004</v>
      </c>
      <c r="C744" s="34">
        <v>293195</v>
      </c>
      <c r="D744" s="32">
        <v>1.0037619510057449</v>
      </c>
      <c r="K744" s="34">
        <v>292096.14860000001</v>
      </c>
      <c r="L744" s="32">
        <v>7.8E-2</v>
      </c>
      <c r="M744" s="34">
        <f t="shared" si="199"/>
        <v>22783.499590800002</v>
      </c>
      <c r="N744" s="34">
        <f t="shared" ref="N744:N749" si="201">K744-M744</f>
        <v>269312.64900919999</v>
      </c>
      <c r="O744" s="34">
        <v>39940</v>
      </c>
      <c r="P744" s="14" t="s">
        <v>178</v>
      </c>
      <c r="Q744" s="15" t="s">
        <v>204</v>
      </c>
    </row>
    <row r="745" spans="1:17">
      <c r="A745" s="14" t="s">
        <v>68</v>
      </c>
      <c r="B745" s="14">
        <v>2005</v>
      </c>
      <c r="C745" s="34">
        <v>290895</v>
      </c>
      <c r="D745" s="32">
        <v>0.98026958719460822</v>
      </c>
      <c r="K745" s="34">
        <v>296750</v>
      </c>
      <c r="L745" s="32">
        <v>7.8E-2</v>
      </c>
      <c r="M745" s="34">
        <f t="shared" si="199"/>
        <v>23146.5</v>
      </c>
      <c r="N745" s="34">
        <f t="shared" si="201"/>
        <v>273603.5</v>
      </c>
      <c r="O745" s="34">
        <v>49540</v>
      </c>
      <c r="P745" s="14" t="s">
        <v>178</v>
      </c>
      <c r="Q745" s="15" t="s">
        <v>204</v>
      </c>
    </row>
    <row r="746" spans="1:17">
      <c r="A746" s="14" t="s">
        <v>68</v>
      </c>
      <c r="B746" s="14">
        <v>2006</v>
      </c>
      <c r="C746" s="34">
        <v>313138</v>
      </c>
      <c r="D746" s="32">
        <v>1.0307984014852756</v>
      </c>
      <c r="K746" s="34">
        <v>303782</v>
      </c>
      <c r="L746" s="32">
        <v>7.7800000000000008E-2</v>
      </c>
      <c r="M746" s="34">
        <f t="shared" si="199"/>
        <v>23634.239600000001</v>
      </c>
      <c r="N746" s="34">
        <f t="shared" si="201"/>
        <v>280147.76040000003</v>
      </c>
      <c r="O746" s="34">
        <v>51900</v>
      </c>
      <c r="P746" s="14" t="s">
        <v>178</v>
      </c>
      <c r="Q746" s="15" t="s">
        <v>204</v>
      </c>
    </row>
    <row r="747" spans="1:17">
      <c r="A747" s="14" t="s">
        <v>68</v>
      </c>
      <c r="B747" s="14">
        <v>2007</v>
      </c>
      <c r="C747" s="34">
        <v>338360</v>
      </c>
      <c r="D747" s="32">
        <v>1.0859978303152462</v>
      </c>
      <c r="K747" s="34">
        <v>311566</v>
      </c>
      <c r="L747" s="32">
        <v>7.7600000000000002E-2</v>
      </c>
      <c r="M747" s="34">
        <f t="shared" si="199"/>
        <v>24177.5216</v>
      </c>
      <c r="N747" s="34">
        <f t="shared" si="201"/>
        <v>287388.47840000002</v>
      </c>
      <c r="O747" s="34">
        <v>58280</v>
      </c>
      <c r="P747" s="14" t="s">
        <v>178</v>
      </c>
      <c r="Q747" s="15" t="s">
        <v>204</v>
      </c>
    </row>
    <row r="748" spans="1:17">
      <c r="A748" s="14" t="s">
        <v>68</v>
      </c>
      <c r="B748" s="14">
        <v>2008</v>
      </c>
      <c r="C748" s="34">
        <v>355758</v>
      </c>
      <c r="D748" s="32">
        <v>1.1208012248987127</v>
      </c>
      <c r="K748" s="34">
        <v>317414</v>
      </c>
      <c r="L748" s="32">
        <v>7.7399999999999997E-2</v>
      </c>
      <c r="M748" s="34">
        <f t="shared" si="199"/>
        <v>24567.8436</v>
      </c>
      <c r="N748" s="34">
        <f t="shared" si="201"/>
        <v>292846.15639999998</v>
      </c>
      <c r="O748" s="34">
        <v>49360</v>
      </c>
      <c r="P748" s="14" t="s">
        <v>178</v>
      </c>
      <c r="Q748" s="15" t="s">
        <v>204</v>
      </c>
    </row>
    <row r="749" spans="1:17">
      <c r="A749" s="14" t="s">
        <v>68</v>
      </c>
      <c r="B749" s="14">
        <v>2009</v>
      </c>
      <c r="C749" s="34">
        <v>385094</v>
      </c>
      <c r="D749" s="32">
        <v>1.2069566416558537</v>
      </c>
      <c r="E749" s="41" t="s">
        <v>207</v>
      </c>
      <c r="F749" s="41" t="s">
        <v>207</v>
      </c>
      <c r="G749" s="33">
        <v>0.4842106437944369</v>
      </c>
      <c r="H749" s="33">
        <v>37.901624499999997</v>
      </c>
      <c r="I749" s="33">
        <v>82.186689999999999</v>
      </c>
      <c r="J749" s="41" t="s">
        <v>207</v>
      </c>
      <c r="K749" s="34">
        <v>319062</v>
      </c>
      <c r="L749" s="32">
        <v>7.7199999999999991E-2</v>
      </c>
      <c r="M749" s="34">
        <f t="shared" si="199"/>
        <v>24631.586399999997</v>
      </c>
      <c r="N749" s="34">
        <f t="shared" si="201"/>
        <v>294430.41360000003</v>
      </c>
      <c r="O749" s="34">
        <v>43220</v>
      </c>
      <c r="P749" s="14" t="s">
        <v>178</v>
      </c>
      <c r="Q749" s="15" t="s">
        <v>204</v>
      </c>
    </row>
    <row r="750" spans="1:17" s="35" customFormat="1">
      <c r="A750" s="35" t="s">
        <v>68</v>
      </c>
      <c r="B750" s="35">
        <v>2010</v>
      </c>
      <c r="C750" s="36">
        <v>401593</v>
      </c>
      <c r="D750" s="37">
        <v>1.2589122257053291</v>
      </c>
      <c r="E750" s="38"/>
      <c r="F750" s="38"/>
      <c r="G750" s="37"/>
      <c r="H750" s="38"/>
      <c r="I750" s="38"/>
      <c r="J750" s="38"/>
      <c r="K750" s="36">
        <v>319000</v>
      </c>
      <c r="L750" s="39" t="s">
        <v>207</v>
      </c>
      <c r="M750" s="39" t="s">
        <v>207</v>
      </c>
      <c r="N750" s="39" t="s">
        <v>207</v>
      </c>
      <c r="O750" s="36">
        <v>43220</v>
      </c>
      <c r="P750" s="35" t="s">
        <v>178</v>
      </c>
      <c r="Q750" s="40" t="s">
        <v>204</v>
      </c>
    </row>
    <row r="751" spans="1:17">
      <c r="A751" s="14" t="s">
        <v>69</v>
      </c>
      <c r="B751" s="14">
        <v>2000</v>
      </c>
      <c r="C751" s="34">
        <v>2769480.904275862</v>
      </c>
      <c r="D751" s="32">
        <v>2.7260736338047885E-3</v>
      </c>
      <c r="K751" s="34">
        <v>1015923000</v>
      </c>
      <c r="L751" s="32">
        <v>0.72299999999999998</v>
      </c>
      <c r="M751" s="34">
        <f>K751*L751</f>
        <v>734512329</v>
      </c>
      <c r="N751" s="34">
        <f>K751-M751</f>
        <v>281410671</v>
      </c>
      <c r="O751" s="34">
        <v>450</v>
      </c>
      <c r="P751" s="14" t="s">
        <v>177</v>
      </c>
      <c r="Q751" s="15" t="s">
        <v>190</v>
      </c>
    </row>
    <row r="752" spans="1:17">
      <c r="A752" s="14" t="s">
        <v>69</v>
      </c>
      <c r="B752" s="14">
        <v>2001</v>
      </c>
      <c r="C752" s="34">
        <v>5024251.2270495975</v>
      </c>
      <c r="D752" s="32">
        <v>4.8662281280347428E-3</v>
      </c>
      <c r="K752" s="34">
        <v>1032473426</v>
      </c>
      <c r="L752" s="32">
        <v>0.72099999999999997</v>
      </c>
      <c r="M752" s="34">
        <f t="shared" ref="M752:M760" si="202">K752*L752</f>
        <v>744413340.14600003</v>
      </c>
      <c r="N752" s="34">
        <f t="shared" ref="N752:N753" si="203">K752-M752</f>
        <v>288060085.85399997</v>
      </c>
      <c r="O752" s="34">
        <v>460</v>
      </c>
      <c r="P752" s="14" t="s">
        <v>177</v>
      </c>
      <c r="Q752" s="15" t="s">
        <v>190</v>
      </c>
    </row>
    <row r="753" spans="1:17">
      <c r="A753" s="14" t="s">
        <v>69</v>
      </c>
      <c r="B753" s="14">
        <v>2002</v>
      </c>
      <c r="C753" s="34">
        <v>9805125.447403064</v>
      </c>
      <c r="D753" s="32">
        <v>9.3503191808656308E-3</v>
      </c>
      <c r="K753" s="34">
        <v>1048640721</v>
      </c>
      <c r="L753" s="32">
        <v>0.71900000000000008</v>
      </c>
      <c r="M753" s="34">
        <f t="shared" si="202"/>
        <v>753972678.39900005</v>
      </c>
      <c r="N753" s="34">
        <f t="shared" si="203"/>
        <v>294668042.60099995</v>
      </c>
      <c r="O753" s="34">
        <v>470</v>
      </c>
      <c r="P753" s="14" t="s">
        <v>177</v>
      </c>
      <c r="Q753" s="15" t="s">
        <v>190</v>
      </c>
    </row>
    <row r="754" spans="1:17">
      <c r="A754" s="14" t="s">
        <v>69</v>
      </c>
      <c r="B754" s="14">
        <v>2003</v>
      </c>
      <c r="C754" s="34">
        <v>26150940.622533608</v>
      </c>
      <c r="D754" s="32">
        <v>2.4568747391915623E-2</v>
      </c>
      <c r="K754" s="34">
        <v>1064398612</v>
      </c>
      <c r="L754" s="32">
        <v>0.71700000000000008</v>
      </c>
      <c r="M754" s="34">
        <f t="shared" si="202"/>
        <v>763173804.80400014</v>
      </c>
      <c r="N754" s="34">
        <f>K754-M754</f>
        <v>301224807.19599986</v>
      </c>
      <c r="O754" s="34">
        <v>530</v>
      </c>
      <c r="P754" s="14" t="s">
        <v>177</v>
      </c>
      <c r="Q754" s="15" t="s">
        <v>190</v>
      </c>
    </row>
    <row r="755" spans="1:17">
      <c r="A755" s="14" t="s">
        <v>69</v>
      </c>
      <c r="B755" s="14">
        <v>2004</v>
      </c>
      <c r="C755" s="34">
        <v>39507567.609158508</v>
      </c>
      <c r="D755" s="32">
        <v>3.6590527099682468E-2</v>
      </c>
      <c r="K755" s="34">
        <v>1079721194</v>
      </c>
      <c r="L755" s="32">
        <v>0.71499999999999997</v>
      </c>
      <c r="M755" s="34">
        <f t="shared" si="202"/>
        <v>772000653.70999992</v>
      </c>
      <c r="N755" s="34">
        <f t="shared" ref="N755:N760" si="204">K755-M755</f>
        <v>307720540.29000008</v>
      </c>
      <c r="O755" s="34">
        <v>640</v>
      </c>
      <c r="P755" s="14" t="s">
        <v>177</v>
      </c>
      <c r="Q755" s="15" t="s">
        <v>190</v>
      </c>
    </row>
    <row r="756" spans="1:17">
      <c r="A756" s="14" t="s">
        <v>69</v>
      </c>
      <c r="B756" s="14">
        <v>2005</v>
      </c>
      <c r="C756" s="34">
        <v>69922521.082007542</v>
      </c>
      <c r="D756" s="32">
        <v>6.3880510735145293E-2</v>
      </c>
      <c r="K756" s="34">
        <v>1094583000</v>
      </c>
      <c r="L756" s="32">
        <v>0.71299999999999997</v>
      </c>
      <c r="M756" s="34">
        <f t="shared" si="202"/>
        <v>780437679</v>
      </c>
      <c r="N756" s="34">
        <f t="shared" si="204"/>
        <v>314145321</v>
      </c>
      <c r="O756" s="34">
        <v>750</v>
      </c>
      <c r="P756" s="14" t="s">
        <v>177</v>
      </c>
      <c r="Q756" s="15" t="s">
        <v>190</v>
      </c>
    </row>
    <row r="757" spans="1:17">
      <c r="A757" s="14" t="s">
        <v>69</v>
      </c>
      <c r="B757" s="14">
        <v>2006</v>
      </c>
      <c r="C757" s="34">
        <v>135401142.92166957</v>
      </c>
      <c r="D757" s="32">
        <v>0.12200376909862627</v>
      </c>
      <c r="K757" s="34">
        <v>1109811147</v>
      </c>
      <c r="L757" s="32">
        <v>0.71019999999999994</v>
      </c>
      <c r="M757" s="34">
        <f t="shared" si="202"/>
        <v>788187876.59939992</v>
      </c>
      <c r="N757" s="34">
        <f t="shared" si="204"/>
        <v>321623270.40060008</v>
      </c>
      <c r="O757" s="34">
        <v>850</v>
      </c>
      <c r="P757" s="14" t="s">
        <v>177</v>
      </c>
      <c r="Q757" s="15" t="s">
        <v>190</v>
      </c>
    </row>
    <row r="758" spans="1:17">
      <c r="A758" s="14" t="s">
        <v>69</v>
      </c>
      <c r="B758" s="14">
        <v>2007</v>
      </c>
      <c r="C758" s="34">
        <v>215101902.75295267</v>
      </c>
      <c r="D758" s="32">
        <v>0.19123789955490805</v>
      </c>
      <c r="K758" s="34">
        <v>1124786997</v>
      </c>
      <c r="L758" s="32">
        <v>0.70739999999999992</v>
      </c>
      <c r="M758" s="34">
        <f t="shared" si="202"/>
        <v>795674321.67779994</v>
      </c>
      <c r="N758" s="34">
        <f t="shared" si="204"/>
        <v>329112675.32220006</v>
      </c>
      <c r="O758" s="34">
        <v>990</v>
      </c>
      <c r="P758" s="14" t="s">
        <v>177</v>
      </c>
      <c r="Q758" s="15" t="s">
        <v>190</v>
      </c>
    </row>
    <row r="759" spans="1:17">
      <c r="A759" s="14" t="s">
        <v>69</v>
      </c>
      <c r="B759" s="14">
        <v>2008</v>
      </c>
      <c r="C759" s="34">
        <v>319390079.37829739</v>
      </c>
      <c r="D759" s="32">
        <v>0.28017535488389689</v>
      </c>
      <c r="K759" s="34">
        <v>1139964932</v>
      </c>
      <c r="L759" s="32">
        <v>0.70459999999999989</v>
      </c>
      <c r="M759" s="34">
        <f t="shared" si="202"/>
        <v>803219291.08719993</v>
      </c>
      <c r="N759" s="34">
        <f t="shared" si="204"/>
        <v>336745640.91280007</v>
      </c>
      <c r="O759" s="34">
        <v>1080</v>
      </c>
      <c r="P759" s="14" t="s">
        <v>177</v>
      </c>
      <c r="Q759" s="15" t="s">
        <v>190</v>
      </c>
    </row>
    <row r="760" spans="1:17">
      <c r="A760" s="14" t="s">
        <v>69</v>
      </c>
      <c r="B760" s="14">
        <v>2009</v>
      </c>
      <c r="C760" s="34">
        <v>483511186.83651459</v>
      </c>
      <c r="D760" s="32">
        <v>0.41849842782694768</v>
      </c>
      <c r="E760" s="33">
        <v>81.619617000000005</v>
      </c>
      <c r="F760" s="33">
        <v>14.760752999999999</v>
      </c>
      <c r="G760" s="33">
        <v>0.37145300153136984</v>
      </c>
      <c r="H760" s="33">
        <v>12.890419999999999</v>
      </c>
      <c r="I760" s="33">
        <v>7.2882069999999999</v>
      </c>
      <c r="J760" s="33">
        <v>67.056049999999999</v>
      </c>
      <c r="K760" s="34">
        <v>1155347678</v>
      </c>
      <c r="L760" s="32">
        <v>0.70180000000000009</v>
      </c>
      <c r="M760" s="34">
        <f t="shared" si="202"/>
        <v>810823000.42040014</v>
      </c>
      <c r="N760" s="34">
        <f t="shared" si="204"/>
        <v>344524677.57959986</v>
      </c>
      <c r="O760" s="34">
        <v>1180</v>
      </c>
      <c r="P760" s="14" t="s">
        <v>177</v>
      </c>
      <c r="Q760" s="15" t="s">
        <v>190</v>
      </c>
    </row>
    <row r="761" spans="1:17" s="35" customFormat="1">
      <c r="A761" s="35" t="s">
        <v>69</v>
      </c>
      <c r="B761" s="35">
        <v>2010</v>
      </c>
      <c r="C761" s="36">
        <v>680679626.95126307</v>
      </c>
      <c r="D761" s="37">
        <v>0.58131141610509107</v>
      </c>
      <c r="E761" s="38"/>
      <c r="F761" s="38"/>
      <c r="G761" s="37"/>
      <c r="H761" s="38"/>
      <c r="I761" s="38"/>
      <c r="J761" s="38"/>
      <c r="K761" s="36">
        <v>1170938000</v>
      </c>
      <c r="L761" s="39" t="s">
        <v>207</v>
      </c>
      <c r="M761" s="39" t="s">
        <v>207</v>
      </c>
      <c r="N761" s="39" t="s">
        <v>207</v>
      </c>
      <c r="O761" s="36">
        <v>1333.5902570798212</v>
      </c>
      <c r="P761" s="35" t="s">
        <v>177</v>
      </c>
      <c r="Q761" s="40" t="s">
        <v>190</v>
      </c>
    </row>
    <row r="762" spans="1:17">
      <c r="A762" s="14" t="s">
        <v>70</v>
      </c>
      <c r="B762" s="14">
        <v>2000</v>
      </c>
      <c r="C762" s="34">
        <v>3278131.7498800391</v>
      </c>
      <c r="D762" s="32">
        <v>1.5969054161318275E-2</v>
      </c>
      <c r="K762" s="34">
        <v>205280270</v>
      </c>
      <c r="L762" s="32">
        <v>0.57999999999999996</v>
      </c>
      <c r="M762" s="34">
        <f>K762*L762</f>
        <v>119062556.59999999</v>
      </c>
      <c r="N762" s="34">
        <f>K762-M762</f>
        <v>86217713.400000006</v>
      </c>
      <c r="O762" s="34">
        <v>580</v>
      </c>
      <c r="P762" s="14" t="s">
        <v>177</v>
      </c>
      <c r="Q762" s="15" t="s">
        <v>203</v>
      </c>
    </row>
    <row r="763" spans="1:17">
      <c r="A763" s="14" t="s">
        <v>70</v>
      </c>
      <c r="B763" s="14">
        <v>2001</v>
      </c>
      <c r="C763" s="34">
        <v>6170748.1966050379</v>
      </c>
      <c r="D763" s="32">
        <v>2.9657994840610599E-2</v>
      </c>
      <c r="K763" s="34">
        <v>208063567</v>
      </c>
      <c r="L763" s="32">
        <v>0.56779999999999997</v>
      </c>
      <c r="M763" s="34">
        <f t="shared" ref="M763:M771" si="205">K763*L763</f>
        <v>118138493.34259999</v>
      </c>
      <c r="N763" s="34">
        <f t="shared" ref="N763:N764" si="206">K763-M763</f>
        <v>89925073.657400012</v>
      </c>
      <c r="O763" s="34">
        <v>690</v>
      </c>
      <c r="P763" s="14" t="s">
        <v>177</v>
      </c>
      <c r="Q763" s="15" t="s">
        <v>203</v>
      </c>
    </row>
    <row r="764" spans="1:17">
      <c r="A764" s="14" t="s">
        <v>70</v>
      </c>
      <c r="B764" s="14">
        <v>2002</v>
      </c>
      <c r="C764" s="34">
        <v>10625864.273918208</v>
      </c>
      <c r="D764" s="32">
        <v>5.0393414756736712E-2</v>
      </c>
      <c r="K764" s="34">
        <v>210858191</v>
      </c>
      <c r="L764" s="32">
        <v>0.55559999999999998</v>
      </c>
      <c r="M764" s="34">
        <f t="shared" si="205"/>
        <v>117152810.9196</v>
      </c>
      <c r="N764" s="34">
        <f t="shared" si="206"/>
        <v>93705380.080400005</v>
      </c>
      <c r="O764" s="34">
        <v>740</v>
      </c>
      <c r="P764" s="14" t="s">
        <v>177</v>
      </c>
      <c r="Q764" s="15" t="s">
        <v>203</v>
      </c>
    </row>
    <row r="765" spans="1:17">
      <c r="A765" s="14" t="s">
        <v>70</v>
      </c>
      <c r="B765" s="14">
        <v>2003</v>
      </c>
      <c r="C765" s="34">
        <v>17271323.6501198</v>
      </c>
      <c r="D765" s="32">
        <v>8.0837237593370151E-2</v>
      </c>
      <c r="K765" s="34">
        <v>213655540</v>
      </c>
      <c r="L765" s="32">
        <v>0.54339999999999999</v>
      </c>
      <c r="M765" s="34">
        <f t="shared" si="205"/>
        <v>116100420.436</v>
      </c>
      <c r="N765" s="34">
        <f>K765-M765</f>
        <v>97555119.563999996</v>
      </c>
      <c r="O765" s="34">
        <v>930</v>
      </c>
      <c r="P765" s="14" t="s">
        <v>177</v>
      </c>
      <c r="Q765" s="15" t="s">
        <v>203</v>
      </c>
    </row>
    <row r="766" spans="1:17">
      <c r="A766" s="14" t="s">
        <v>70</v>
      </c>
      <c r="B766" s="14">
        <v>2004</v>
      </c>
      <c r="C766" s="34">
        <v>25282799.721511457</v>
      </c>
      <c r="D766" s="32">
        <v>0.11681029964951299</v>
      </c>
      <c r="K766" s="34">
        <v>216443240</v>
      </c>
      <c r="L766" s="32">
        <v>0.53120000000000001</v>
      </c>
      <c r="M766" s="34">
        <f t="shared" si="205"/>
        <v>114974649.088</v>
      </c>
      <c r="N766" s="34">
        <f t="shared" ref="N766:N771" si="207">K766-M766</f>
        <v>101468590.912</v>
      </c>
      <c r="O766" s="34">
        <v>1120</v>
      </c>
      <c r="P766" s="14" t="s">
        <v>177</v>
      </c>
      <c r="Q766" s="15" t="s">
        <v>203</v>
      </c>
    </row>
    <row r="767" spans="1:17">
      <c r="A767" s="14" t="s">
        <v>70</v>
      </c>
      <c r="B767" s="14">
        <v>2005</v>
      </c>
      <c r="C767" s="34">
        <v>43281529.408341698</v>
      </c>
      <c r="D767" s="32">
        <v>0.19744296225079477</v>
      </c>
      <c r="K767" s="34">
        <v>219210292</v>
      </c>
      <c r="L767" s="32">
        <v>0.51900000000000002</v>
      </c>
      <c r="M767" s="34">
        <f t="shared" si="205"/>
        <v>113770141.54800001</v>
      </c>
      <c r="N767" s="34">
        <f t="shared" si="207"/>
        <v>105440150.45199999</v>
      </c>
      <c r="O767" s="34">
        <v>1260</v>
      </c>
      <c r="P767" s="14" t="s">
        <v>177</v>
      </c>
      <c r="Q767" s="15" t="s">
        <v>203</v>
      </c>
    </row>
    <row r="768" spans="1:17">
      <c r="A768" s="14" t="s">
        <v>70</v>
      </c>
      <c r="B768" s="14">
        <v>2006</v>
      </c>
      <c r="C768" s="34">
        <v>58037977.04591503</v>
      </c>
      <c r="D768" s="32">
        <v>0.26148689027768679</v>
      </c>
      <c r="K768" s="34">
        <v>221953678</v>
      </c>
      <c r="L768" s="32">
        <v>0.50780000000000003</v>
      </c>
      <c r="M768" s="34">
        <f t="shared" si="205"/>
        <v>112708077.6884</v>
      </c>
      <c r="N768" s="34">
        <f t="shared" si="207"/>
        <v>109245600.3116</v>
      </c>
      <c r="O768" s="34">
        <v>1420</v>
      </c>
      <c r="P768" s="14" t="s">
        <v>177</v>
      </c>
      <c r="Q768" s="15" t="s">
        <v>203</v>
      </c>
    </row>
    <row r="769" spans="1:17">
      <c r="A769" s="14" t="s">
        <v>70</v>
      </c>
      <c r="B769" s="14">
        <v>2007</v>
      </c>
      <c r="C769" s="34">
        <v>87800420.804761648</v>
      </c>
      <c r="D769" s="32">
        <v>0.39079796625245017</v>
      </c>
      <c r="K769" s="34">
        <v>224669595</v>
      </c>
      <c r="L769" s="32">
        <v>0.49659999999999999</v>
      </c>
      <c r="M769" s="34">
        <f t="shared" si="205"/>
        <v>111570920.877</v>
      </c>
      <c r="N769" s="34">
        <f t="shared" si="207"/>
        <v>113098674.123</v>
      </c>
      <c r="O769" s="34">
        <v>1660</v>
      </c>
      <c r="P769" s="14" t="s">
        <v>177</v>
      </c>
      <c r="Q769" s="15" t="s">
        <v>203</v>
      </c>
    </row>
    <row r="770" spans="1:17">
      <c r="A770" s="14" t="s">
        <v>70</v>
      </c>
      <c r="B770" s="14">
        <v>2008</v>
      </c>
      <c r="C770" s="34">
        <v>128849181.98078698</v>
      </c>
      <c r="D770" s="32">
        <v>0.56675596783213888</v>
      </c>
      <c r="K770" s="34">
        <v>227345082</v>
      </c>
      <c r="L770" s="32">
        <v>0.4854</v>
      </c>
      <c r="M770" s="34">
        <f t="shared" si="205"/>
        <v>110353302.8028</v>
      </c>
      <c r="N770" s="34">
        <f t="shared" si="207"/>
        <v>116991779.1972</v>
      </c>
      <c r="O770" s="34">
        <v>2010</v>
      </c>
      <c r="P770" s="14" t="s">
        <v>177</v>
      </c>
      <c r="Q770" s="15" t="s">
        <v>203</v>
      </c>
    </row>
    <row r="771" spans="1:17">
      <c r="A771" s="14" t="s">
        <v>70</v>
      </c>
      <c r="B771" s="14">
        <v>2009</v>
      </c>
      <c r="C771" s="34">
        <v>153199145.17271712</v>
      </c>
      <c r="D771" s="32">
        <v>0.66618541824224542</v>
      </c>
      <c r="E771" s="33">
        <v>50.718754799999999</v>
      </c>
      <c r="F771" s="33">
        <v>21.388020000000001</v>
      </c>
      <c r="G771" s="41" t="s">
        <v>207</v>
      </c>
      <c r="H771" s="33">
        <v>8.3188823000000003</v>
      </c>
      <c r="I771" s="33">
        <v>14.44014</v>
      </c>
      <c r="J771" s="33">
        <v>117.8912</v>
      </c>
      <c r="K771" s="34">
        <v>229964723</v>
      </c>
      <c r="L771" s="32">
        <v>0.47420000000000001</v>
      </c>
      <c r="M771" s="34">
        <f t="shared" si="205"/>
        <v>109049271.64660001</v>
      </c>
      <c r="N771" s="34">
        <f t="shared" si="207"/>
        <v>120915451.35339999</v>
      </c>
      <c r="O771" s="34">
        <v>2230</v>
      </c>
      <c r="P771" s="14" t="s">
        <v>177</v>
      </c>
      <c r="Q771" s="15" t="s">
        <v>203</v>
      </c>
    </row>
    <row r="772" spans="1:17" s="35" customFormat="1">
      <c r="A772" s="35" t="s">
        <v>70</v>
      </c>
      <c r="B772" s="35">
        <v>2010</v>
      </c>
      <c r="C772" s="36">
        <v>192239612.25275397</v>
      </c>
      <c r="D772" s="37">
        <v>0.82677658946551857</v>
      </c>
      <c r="E772" s="38"/>
      <c r="F772" s="38"/>
      <c r="G772" s="37"/>
      <c r="H772" s="38"/>
      <c r="I772" s="38"/>
      <c r="J772" s="38"/>
      <c r="K772" s="36">
        <v>232517000</v>
      </c>
      <c r="L772" s="39" t="s">
        <v>207</v>
      </c>
      <c r="M772" s="39" t="s">
        <v>207</v>
      </c>
      <c r="N772" s="39" t="s">
        <v>207</v>
      </c>
      <c r="O772" s="36">
        <v>2230</v>
      </c>
      <c r="P772" s="35" t="s">
        <v>177</v>
      </c>
      <c r="Q772" s="40" t="s">
        <v>203</v>
      </c>
    </row>
    <row r="773" spans="1:17">
      <c r="A773" s="14" t="s">
        <v>71</v>
      </c>
      <c r="B773" s="14">
        <v>2000</v>
      </c>
      <c r="C773" s="34">
        <v>871035.34141541331</v>
      </c>
      <c r="D773" s="32">
        <v>1.3622986934998678E-2</v>
      </c>
      <c r="K773" s="34">
        <v>63938646.170000002</v>
      </c>
      <c r="L773" s="32">
        <v>0.35799999999999998</v>
      </c>
      <c r="M773" s="34">
        <f>K773*L773</f>
        <v>22890035.32886</v>
      </c>
      <c r="N773" s="34">
        <f>K773-M773</f>
        <v>41048610.841140002</v>
      </c>
      <c r="O773" s="34">
        <v>1670</v>
      </c>
      <c r="P773" s="14" t="s">
        <v>177</v>
      </c>
      <c r="Q773" s="15" t="s">
        <v>192</v>
      </c>
    </row>
    <row r="774" spans="1:17">
      <c r="A774" s="14" t="s">
        <v>71</v>
      </c>
      <c r="B774" s="14">
        <v>2001</v>
      </c>
      <c r="C774" s="34">
        <v>1889487.8007007609</v>
      </c>
      <c r="D774" s="32">
        <v>2.9078708720747012E-2</v>
      </c>
      <c r="K774" s="34">
        <v>64978394.289999999</v>
      </c>
      <c r="L774" s="32">
        <v>0.35259999999999997</v>
      </c>
      <c r="M774" s="34">
        <f t="shared" ref="M774:M782" si="208">K774*L774</f>
        <v>22911381.826653998</v>
      </c>
      <c r="N774" s="34">
        <f t="shared" ref="N774:N775" si="209">K774-M774</f>
        <v>42067012.463346004</v>
      </c>
      <c r="O774" s="34">
        <v>1710</v>
      </c>
      <c r="P774" s="14" t="s">
        <v>177</v>
      </c>
      <c r="Q774" s="15" t="s">
        <v>192</v>
      </c>
    </row>
    <row r="775" spans="1:17">
      <c r="A775" s="14" t="s">
        <v>71</v>
      </c>
      <c r="B775" s="14">
        <v>2002</v>
      </c>
      <c r="C775" s="34">
        <v>2181133.2306155958</v>
      </c>
      <c r="D775" s="32">
        <v>3.3040536005211875E-2</v>
      </c>
      <c r="K775" s="34">
        <v>66013857.350000001</v>
      </c>
      <c r="L775" s="32">
        <v>0.34720000000000001</v>
      </c>
      <c r="M775" s="34">
        <f t="shared" si="208"/>
        <v>22920011.271919999</v>
      </c>
      <c r="N775" s="34">
        <f t="shared" si="209"/>
        <v>43093846.078079998</v>
      </c>
      <c r="O775" s="34">
        <v>1730</v>
      </c>
      <c r="P775" s="14" t="s">
        <v>177</v>
      </c>
      <c r="Q775" s="15" t="s">
        <v>192</v>
      </c>
    </row>
    <row r="776" spans="1:17">
      <c r="A776" s="14" t="s">
        <v>71</v>
      </c>
      <c r="B776" s="14">
        <v>2003</v>
      </c>
      <c r="C776" s="34">
        <v>3359285.682421559</v>
      </c>
      <c r="D776" s="32">
        <v>5.0105471092784321E-2</v>
      </c>
      <c r="K776" s="34">
        <v>67044288.960000001</v>
      </c>
      <c r="L776" s="32">
        <v>0.34179999999999999</v>
      </c>
      <c r="M776" s="34">
        <f t="shared" si="208"/>
        <v>22915737.966527998</v>
      </c>
      <c r="N776" s="34">
        <f>K776-M776</f>
        <v>44128550.993472002</v>
      </c>
      <c r="O776" s="34">
        <v>1950</v>
      </c>
      <c r="P776" s="14" t="s">
        <v>177</v>
      </c>
      <c r="Q776" s="15" t="s">
        <v>192</v>
      </c>
    </row>
    <row r="777" spans="1:17">
      <c r="A777" s="14" t="s">
        <v>71</v>
      </c>
      <c r="B777" s="14">
        <v>2004</v>
      </c>
      <c r="C777" s="34">
        <v>3595675.3691752609</v>
      </c>
      <c r="D777" s="32">
        <v>5.2824021809142009E-2</v>
      </c>
      <c r="K777" s="34">
        <v>68068943.75</v>
      </c>
      <c r="L777" s="32">
        <v>0.33640000000000003</v>
      </c>
      <c r="M777" s="34">
        <f t="shared" si="208"/>
        <v>22898392.677500002</v>
      </c>
      <c r="N777" s="34">
        <f t="shared" ref="N777:N782" si="210">K777-M777</f>
        <v>45170551.072499998</v>
      </c>
      <c r="O777" s="34">
        <v>2210</v>
      </c>
      <c r="P777" s="14" t="s">
        <v>177</v>
      </c>
      <c r="Q777" s="15" t="s">
        <v>192</v>
      </c>
    </row>
    <row r="778" spans="1:17">
      <c r="A778" s="14" t="s">
        <v>71</v>
      </c>
      <c r="B778" s="14">
        <v>2005</v>
      </c>
      <c r="C778" s="34">
        <v>8162974.6249198373</v>
      </c>
      <c r="D778" s="32">
        <v>0.11815488152223842</v>
      </c>
      <c r="K778" s="34">
        <v>69087070.459999993</v>
      </c>
      <c r="L778" s="32">
        <v>0.33100000000000002</v>
      </c>
      <c r="M778" s="34">
        <f t="shared" si="208"/>
        <v>22867820.32226</v>
      </c>
      <c r="N778" s="34">
        <f t="shared" si="210"/>
        <v>46219250.137739994</v>
      </c>
      <c r="O778" s="34">
        <v>2570</v>
      </c>
      <c r="P778" s="14" t="s">
        <v>177</v>
      </c>
      <c r="Q778" s="15" t="s">
        <v>192</v>
      </c>
    </row>
    <row r="779" spans="1:17">
      <c r="A779" s="14" t="s">
        <v>71</v>
      </c>
      <c r="B779" s="14">
        <v>2006</v>
      </c>
      <c r="C779" s="34">
        <v>13654899.981495766</v>
      </c>
      <c r="D779" s="32">
        <v>0.19479752586150847</v>
      </c>
      <c r="K779" s="34">
        <v>70097912.799999997</v>
      </c>
      <c r="L779" s="32">
        <v>0.32579999999999998</v>
      </c>
      <c r="M779" s="34">
        <f t="shared" si="208"/>
        <v>22837899.990239996</v>
      </c>
      <c r="N779" s="34">
        <f t="shared" si="210"/>
        <v>47260012.809760004</v>
      </c>
      <c r="O779" s="34">
        <v>2960</v>
      </c>
      <c r="P779" s="14" t="s">
        <v>177</v>
      </c>
      <c r="Q779" s="15" t="s">
        <v>192</v>
      </c>
    </row>
    <row r="780" spans="1:17">
      <c r="A780" s="14" t="s">
        <v>71</v>
      </c>
      <c r="B780" s="14">
        <v>2007</v>
      </c>
      <c r="C780" s="34">
        <v>25913305.705300279</v>
      </c>
      <c r="D780" s="32">
        <v>0.36486801823235954</v>
      </c>
      <c r="K780" s="34">
        <v>71021038.870000005</v>
      </c>
      <c r="L780" s="32">
        <v>0.3206</v>
      </c>
      <c r="M780" s="34">
        <f t="shared" si="208"/>
        <v>22769345.061722003</v>
      </c>
      <c r="N780" s="34">
        <f t="shared" si="210"/>
        <v>48251693.808278002</v>
      </c>
      <c r="O780" s="34">
        <v>3540</v>
      </c>
      <c r="P780" s="14" t="s">
        <v>177</v>
      </c>
      <c r="Q780" s="15" t="s">
        <v>192</v>
      </c>
    </row>
    <row r="781" spans="1:17">
      <c r="A781" s="14" t="s">
        <v>71</v>
      </c>
      <c r="B781" s="14">
        <v>2008</v>
      </c>
      <c r="C781" s="34">
        <v>42327042.127987742</v>
      </c>
      <c r="D781" s="32">
        <v>0.5882324323127549</v>
      </c>
      <c r="K781" s="34">
        <v>71956321.689999998</v>
      </c>
      <c r="L781" s="32">
        <v>0.31540000000000001</v>
      </c>
      <c r="M781" s="34">
        <f t="shared" si="208"/>
        <v>22695023.861026</v>
      </c>
      <c r="N781" s="34">
        <f t="shared" si="210"/>
        <v>49261297.828973994</v>
      </c>
      <c r="O781" s="34">
        <v>4120</v>
      </c>
      <c r="P781" s="14" t="s">
        <v>177</v>
      </c>
      <c r="Q781" s="15" t="s">
        <v>192</v>
      </c>
    </row>
    <row r="782" spans="1:17">
      <c r="A782" s="14" t="s">
        <v>71</v>
      </c>
      <c r="B782" s="14">
        <v>2009</v>
      </c>
      <c r="C782" s="34">
        <v>55943379.638132878</v>
      </c>
      <c r="D782" s="32">
        <v>0.76735762106546868</v>
      </c>
      <c r="E782" s="41" t="s">
        <v>207</v>
      </c>
      <c r="F782" s="41" t="s">
        <v>207</v>
      </c>
      <c r="G782" s="41" t="s">
        <v>207</v>
      </c>
      <c r="H782" s="33">
        <v>35.247130999999996</v>
      </c>
      <c r="I782" s="33">
        <v>29.78828</v>
      </c>
      <c r="J782" s="33">
        <v>2038.0650000000001</v>
      </c>
      <c r="K782" s="34">
        <v>72903921.329999998</v>
      </c>
      <c r="L782" s="32">
        <v>0.31019999999999998</v>
      </c>
      <c r="M782" s="34">
        <f t="shared" si="208"/>
        <v>22614796.396565996</v>
      </c>
      <c r="N782" s="34">
        <f t="shared" si="210"/>
        <v>50289124.933434002</v>
      </c>
      <c r="O782" s="34">
        <v>4530</v>
      </c>
      <c r="P782" s="14" t="s">
        <v>177</v>
      </c>
      <c r="Q782" s="15" t="s">
        <v>192</v>
      </c>
    </row>
    <row r="783" spans="1:17" s="35" customFormat="1">
      <c r="A783" s="35" t="s">
        <v>71</v>
      </c>
      <c r="B783" s="35">
        <v>2010</v>
      </c>
      <c r="C783" s="36">
        <v>68475061.677706882</v>
      </c>
      <c r="D783" s="37">
        <v>0.92704242496624722</v>
      </c>
      <c r="E783" s="38"/>
      <c r="F783" s="38"/>
      <c r="G783" s="37"/>
      <c r="H783" s="38"/>
      <c r="I783" s="38"/>
      <c r="J783" s="38"/>
      <c r="K783" s="36">
        <v>73864000</v>
      </c>
      <c r="L783" s="39" t="s">
        <v>207</v>
      </c>
      <c r="M783" s="39" t="s">
        <v>207</v>
      </c>
      <c r="N783" s="39" t="s">
        <v>207</v>
      </c>
      <c r="O783" s="36">
        <v>4530</v>
      </c>
      <c r="P783" s="35" t="s">
        <v>177</v>
      </c>
      <c r="Q783" s="40" t="s">
        <v>192</v>
      </c>
    </row>
    <row r="784" spans="1:17">
      <c r="A784" s="14" t="s">
        <v>72</v>
      </c>
      <c r="B784" s="14">
        <v>2000</v>
      </c>
      <c r="C784" s="31">
        <v>0</v>
      </c>
      <c r="D784" s="32">
        <v>0</v>
      </c>
      <c r="K784" s="34">
        <v>25108524.5</v>
      </c>
      <c r="L784" s="32">
        <v>0.32200000000000001</v>
      </c>
      <c r="M784" s="34">
        <f>K784*L784</f>
        <v>8084944.8890000004</v>
      </c>
      <c r="N784" s="34">
        <f>K784-M784</f>
        <v>17023579.611000001</v>
      </c>
      <c r="O784" s="34">
        <v>1120</v>
      </c>
      <c r="P784" s="14" t="s">
        <v>177</v>
      </c>
      <c r="Q784" s="15" t="s">
        <v>192</v>
      </c>
    </row>
    <row r="785" spans="1:17">
      <c r="A785" s="14" t="s">
        <v>72</v>
      </c>
      <c r="B785" s="14">
        <v>2001</v>
      </c>
      <c r="C785" s="34">
        <v>19909.714626744761</v>
      </c>
      <c r="D785" s="32">
        <v>7.7323278152756283E-4</v>
      </c>
      <c r="K785" s="34">
        <v>25748668.579999998</v>
      </c>
      <c r="L785" s="32">
        <v>0.32380000000000003</v>
      </c>
      <c r="M785" s="34">
        <f t="shared" ref="M785:M793" si="211">K785*L785</f>
        <v>8337418.8862040006</v>
      </c>
      <c r="N785" s="34">
        <f t="shared" ref="N785:N786" si="212">K785-M785</f>
        <v>17411249.693795998</v>
      </c>
      <c r="O785" s="34">
        <v>1120</v>
      </c>
      <c r="P785" s="14" t="s">
        <v>177</v>
      </c>
      <c r="Q785" s="15" t="s">
        <v>192</v>
      </c>
    </row>
    <row r="786" spans="1:17">
      <c r="A786" s="14" t="s">
        <v>72</v>
      </c>
      <c r="B786" s="14">
        <v>2002</v>
      </c>
      <c r="C786" s="34">
        <v>95767.096136693915</v>
      </c>
      <c r="D786" s="32">
        <v>3.6268363232203138E-3</v>
      </c>
      <c r="K786" s="34">
        <v>26405133.18</v>
      </c>
      <c r="L786" s="32">
        <v>0.3256</v>
      </c>
      <c r="M786" s="34">
        <f t="shared" si="211"/>
        <v>8597511.3634079993</v>
      </c>
      <c r="N786" s="34">
        <f t="shared" si="212"/>
        <v>17807621.816592</v>
      </c>
      <c r="O786" s="34">
        <v>1120</v>
      </c>
      <c r="P786" s="14" t="s">
        <v>177</v>
      </c>
      <c r="Q786" s="15" t="s">
        <v>192</v>
      </c>
    </row>
    <row r="787" spans="1:17">
      <c r="A787" s="14" t="s">
        <v>72</v>
      </c>
      <c r="B787" s="14">
        <v>2003</v>
      </c>
      <c r="C787" s="34">
        <v>230794.84657542623</v>
      </c>
      <c r="D787" s="32">
        <v>8.5232290539330197E-3</v>
      </c>
      <c r="K787" s="34">
        <v>27078334.41</v>
      </c>
      <c r="L787" s="32">
        <v>0.32740000000000002</v>
      </c>
      <c r="M787" s="34">
        <f t="shared" si="211"/>
        <v>8865446.6858339999</v>
      </c>
      <c r="N787" s="34">
        <f>K787-M787</f>
        <v>18212887.724165998</v>
      </c>
      <c r="O787" s="34">
        <v>1120</v>
      </c>
      <c r="P787" s="14" t="s">
        <v>177</v>
      </c>
      <c r="Q787" s="15" t="s">
        <v>192</v>
      </c>
    </row>
    <row r="788" spans="1:17">
      <c r="A788" s="14" t="s">
        <v>72</v>
      </c>
      <c r="B788" s="14">
        <v>2004</v>
      </c>
      <c r="C788" s="34">
        <v>976641.58754814439</v>
      </c>
      <c r="D788" s="32">
        <v>3.5170592205391482E-2</v>
      </c>
      <c r="K788" s="34">
        <v>27768698.969999999</v>
      </c>
      <c r="L788" s="32">
        <v>0.32919999999999999</v>
      </c>
      <c r="M788" s="34">
        <f t="shared" si="211"/>
        <v>9141455.7009239998</v>
      </c>
      <c r="N788" s="34">
        <f t="shared" ref="N788:N793" si="213">K788-M788</f>
        <v>18627243.269075997</v>
      </c>
      <c r="O788" s="34">
        <v>1120</v>
      </c>
      <c r="P788" s="14" t="s">
        <v>177</v>
      </c>
      <c r="Q788" s="15" t="s">
        <v>192</v>
      </c>
    </row>
    <row r="789" spans="1:17">
      <c r="A789" s="14" t="s">
        <v>72</v>
      </c>
      <c r="B789" s="14">
        <v>2005</v>
      </c>
      <c r="C789" s="34">
        <v>4451879.5900614047</v>
      </c>
      <c r="D789" s="32">
        <v>0.15633430667432299</v>
      </c>
      <c r="K789" s="34">
        <v>28476664.43</v>
      </c>
      <c r="L789" s="32">
        <v>0.33100000000000002</v>
      </c>
      <c r="M789" s="34">
        <f t="shared" si="211"/>
        <v>9425775.9263300002</v>
      </c>
      <c r="N789" s="34">
        <f t="shared" si="213"/>
        <v>19050888.50367</v>
      </c>
      <c r="O789" s="34">
        <v>1120</v>
      </c>
      <c r="P789" s="14" t="s">
        <v>177</v>
      </c>
      <c r="Q789" s="15" t="s">
        <v>192</v>
      </c>
    </row>
    <row r="790" spans="1:17">
      <c r="A790" s="14" t="s">
        <v>72</v>
      </c>
      <c r="B790" s="14">
        <v>2006</v>
      </c>
      <c r="C790" s="34">
        <v>8281050.8447303493</v>
      </c>
      <c r="D790" s="32">
        <v>0.28357025189278323</v>
      </c>
      <c r="K790" s="34">
        <v>29202819.370000001</v>
      </c>
      <c r="L790" s="32">
        <v>0.33200000000000002</v>
      </c>
      <c r="M790" s="34">
        <f t="shared" si="211"/>
        <v>9695336.0308400001</v>
      </c>
      <c r="N790" s="34">
        <f t="shared" si="213"/>
        <v>19507483.339160003</v>
      </c>
      <c r="O790" s="34">
        <v>1120</v>
      </c>
      <c r="P790" s="14" t="s">
        <v>177</v>
      </c>
      <c r="Q790" s="15" t="s">
        <v>192</v>
      </c>
    </row>
    <row r="791" spans="1:17">
      <c r="A791" s="14" t="s">
        <v>72</v>
      </c>
      <c r="B791" s="14">
        <v>2007</v>
      </c>
      <c r="C791" s="34">
        <v>10787980.370172998</v>
      </c>
      <c r="D791" s="32">
        <v>0.36022985274161823</v>
      </c>
      <c r="K791" s="34">
        <v>29947491.27</v>
      </c>
      <c r="L791" s="32">
        <v>0.33299999999999996</v>
      </c>
      <c r="M791" s="34">
        <f t="shared" si="211"/>
        <v>9972514.5929099992</v>
      </c>
      <c r="N791" s="34">
        <f t="shared" si="213"/>
        <v>19974976.67709</v>
      </c>
      <c r="O791" s="34">
        <v>1420</v>
      </c>
      <c r="P791" s="14" t="s">
        <v>177</v>
      </c>
      <c r="Q791" s="15" t="s">
        <v>192</v>
      </c>
    </row>
    <row r="792" spans="1:17">
      <c r="A792" s="14" t="s">
        <v>72</v>
      </c>
      <c r="B792" s="14">
        <v>2008</v>
      </c>
      <c r="C792" s="34">
        <v>14542263.65289893</v>
      </c>
      <c r="D792" s="32">
        <v>0.47351735667808542</v>
      </c>
      <c r="K792" s="34">
        <v>30711152.289999999</v>
      </c>
      <c r="L792" s="32">
        <v>0.33399999999999996</v>
      </c>
      <c r="M792" s="34">
        <f t="shared" si="211"/>
        <v>10257524.864859998</v>
      </c>
      <c r="N792" s="34">
        <f t="shared" si="213"/>
        <v>20453627.425140001</v>
      </c>
      <c r="O792" s="34">
        <v>2060</v>
      </c>
      <c r="P792" s="14" t="s">
        <v>177</v>
      </c>
      <c r="Q792" s="15" t="s">
        <v>192</v>
      </c>
    </row>
    <row r="793" spans="1:17">
      <c r="A793" s="14" t="s">
        <v>72</v>
      </c>
      <c r="B793" s="14">
        <v>2009</v>
      </c>
      <c r="C793" s="34">
        <v>16246006.597854676</v>
      </c>
      <c r="D793" s="32">
        <v>0.51583980176860056</v>
      </c>
      <c r="E793" s="41" t="s">
        <v>207</v>
      </c>
      <c r="F793" s="41" t="s">
        <v>207</v>
      </c>
      <c r="G793" s="41" t="s">
        <v>207</v>
      </c>
      <c r="H793" s="41" t="s">
        <v>207</v>
      </c>
      <c r="I793" s="41" t="s">
        <v>207</v>
      </c>
      <c r="J793" s="41" t="s">
        <v>207</v>
      </c>
      <c r="K793" s="34">
        <v>31494286.68</v>
      </c>
      <c r="L793" s="32">
        <v>0.33500000000000002</v>
      </c>
      <c r="M793" s="34">
        <f t="shared" si="211"/>
        <v>10550586.037800001</v>
      </c>
      <c r="N793" s="34">
        <f t="shared" si="213"/>
        <v>20943700.642200001</v>
      </c>
      <c r="O793" s="34">
        <v>2210</v>
      </c>
      <c r="P793" s="14" t="s">
        <v>177</v>
      </c>
      <c r="Q793" s="15" t="s">
        <v>192</v>
      </c>
    </row>
    <row r="794" spans="1:17" s="35" customFormat="1">
      <c r="A794" s="35" t="s">
        <v>72</v>
      </c>
      <c r="B794" s="35">
        <v>2010</v>
      </c>
      <c r="C794" s="36">
        <v>18865498.521734457</v>
      </c>
      <c r="D794" s="37">
        <v>0.58412541479810687</v>
      </c>
      <c r="E794" s="38"/>
      <c r="F794" s="38"/>
      <c r="G794" s="37"/>
      <c r="H794" s="38"/>
      <c r="I794" s="38"/>
      <c r="J794" s="38"/>
      <c r="K794" s="36">
        <v>32297000</v>
      </c>
      <c r="L794" s="39" t="s">
        <v>207</v>
      </c>
      <c r="M794" s="39" t="s">
        <v>207</v>
      </c>
      <c r="N794" s="39" t="s">
        <v>207</v>
      </c>
      <c r="O794" s="36">
        <v>2210</v>
      </c>
      <c r="P794" s="35" t="s">
        <v>177</v>
      </c>
      <c r="Q794" s="40" t="s">
        <v>192</v>
      </c>
    </row>
    <row r="795" spans="1:17">
      <c r="A795" s="14" t="s">
        <v>73</v>
      </c>
      <c r="B795" s="14">
        <v>2000</v>
      </c>
      <c r="C795" s="34">
        <v>2234417</v>
      </c>
      <c r="D795" s="32">
        <v>0.58717007410521893</v>
      </c>
      <c r="K795" s="34">
        <v>3805400</v>
      </c>
      <c r="L795" s="32">
        <v>0.40899999999999997</v>
      </c>
      <c r="M795" s="34">
        <f>K795*L795</f>
        <v>1556408.5999999999</v>
      </c>
      <c r="N795" s="34">
        <f>K795-M795</f>
        <v>2248991.4000000004</v>
      </c>
      <c r="O795" s="34">
        <v>23170</v>
      </c>
      <c r="P795" s="14" t="s">
        <v>178</v>
      </c>
      <c r="Q795" s="15" t="s">
        <v>204</v>
      </c>
    </row>
    <row r="796" spans="1:17">
      <c r="A796" s="14" t="s">
        <v>73</v>
      </c>
      <c r="B796" s="14">
        <v>2001</v>
      </c>
      <c r="C796" s="34">
        <v>2919727</v>
      </c>
      <c r="D796" s="32">
        <v>0.7551441244552497</v>
      </c>
      <c r="K796" s="34">
        <v>3866450</v>
      </c>
      <c r="L796" s="32">
        <v>0.40619999999999995</v>
      </c>
      <c r="M796" s="34">
        <f t="shared" ref="M796:M804" si="214">K796*L796</f>
        <v>1570551.9899999998</v>
      </c>
      <c r="N796" s="34">
        <f t="shared" ref="N796:N797" si="215">K796-M796</f>
        <v>2295898.0100000002</v>
      </c>
      <c r="O796" s="34">
        <v>23070</v>
      </c>
      <c r="P796" s="14" t="s">
        <v>178</v>
      </c>
      <c r="Q796" s="15" t="s">
        <v>204</v>
      </c>
    </row>
    <row r="797" spans="1:17">
      <c r="A797" s="14" t="s">
        <v>73</v>
      </c>
      <c r="B797" s="14">
        <v>2002</v>
      </c>
      <c r="C797" s="34">
        <v>3082455</v>
      </c>
      <c r="D797" s="32">
        <v>0.78398061956355869</v>
      </c>
      <c r="K797" s="34">
        <v>3931800</v>
      </c>
      <c r="L797" s="32">
        <v>0.40340000000000004</v>
      </c>
      <c r="M797" s="34">
        <f t="shared" si="214"/>
        <v>1586088.12</v>
      </c>
      <c r="N797" s="34">
        <f t="shared" si="215"/>
        <v>2345711.88</v>
      </c>
      <c r="O797" s="34">
        <v>23750</v>
      </c>
      <c r="P797" s="14" t="s">
        <v>178</v>
      </c>
      <c r="Q797" s="15" t="s">
        <v>204</v>
      </c>
    </row>
    <row r="798" spans="1:17">
      <c r="A798" s="14" t="s">
        <v>73</v>
      </c>
      <c r="B798" s="14">
        <v>2003</v>
      </c>
      <c r="C798" s="34">
        <v>3421600</v>
      </c>
      <c r="D798" s="32">
        <v>0.85632054458542939</v>
      </c>
      <c r="K798" s="34">
        <v>3995700</v>
      </c>
      <c r="L798" s="32">
        <v>0.40060000000000001</v>
      </c>
      <c r="M798" s="34">
        <f t="shared" si="214"/>
        <v>1600677.4200000002</v>
      </c>
      <c r="N798" s="34">
        <f>K798-M798</f>
        <v>2395022.58</v>
      </c>
      <c r="O798" s="34">
        <v>28750</v>
      </c>
      <c r="P798" s="14" t="s">
        <v>178</v>
      </c>
      <c r="Q798" s="15" t="s">
        <v>204</v>
      </c>
    </row>
    <row r="799" spans="1:17">
      <c r="A799" s="14" t="s">
        <v>73</v>
      </c>
      <c r="B799" s="14">
        <v>2004</v>
      </c>
      <c r="C799" s="34">
        <v>3566600</v>
      </c>
      <c r="D799" s="32">
        <v>0.87664835502464078</v>
      </c>
      <c r="K799" s="34">
        <v>4068450</v>
      </c>
      <c r="L799" s="32">
        <v>0.39779999999999999</v>
      </c>
      <c r="M799" s="34">
        <f t="shared" si="214"/>
        <v>1618429.41</v>
      </c>
      <c r="N799" s="34">
        <f t="shared" ref="N799:N804" si="216">K799-M799</f>
        <v>2450020.59</v>
      </c>
      <c r="O799" s="34">
        <v>35220</v>
      </c>
      <c r="P799" s="14" t="s">
        <v>178</v>
      </c>
      <c r="Q799" s="15" t="s">
        <v>204</v>
      </c>
    </row>
    <row r="800" spans="1:17">
      <c r="A800" s="14" t="s">
        <v>73</v>
      </c>
      <c r="B800" s="14">
        <v>2005</v>
      </c>
      <c r="C800" s="34">
        <v>4241955</v>
      </c>
      <c r="D800" s="32">
        <v>1.0199213772210334</v>
      </c>
      <c r="K800" s="34">
        <v>4159100</v>
      </c>
      <c r="L800" s="32">
        <v>0.39500000000000002</v>
      </c>
      <c r="M800" s="34">
        <f t="shared" si="214"/>
        <v>1642844.5</v>
      </c>
      <c r="N800" s="34">
        <f t="shared" si="216"/>
        <v>2516255.5</v>
      </c>
      <c r="O800" s="34">
        <v>41410</v>
      </c>
      <c r="P800" s="14" t="s">
        <v>178</v>
      </c>
      <c r="Q800" s="15" t="s">
        <v>204</v>
      </c>
    </row>
    <row r="801" spans="1:17">
      <c r="A801" s="14" t="s">
        <v>73</v>
      </c>
      <c r="B801" s="14">
        <v>2006</v>
      </c>
      <c r="C801" s="34">
        <v>4709435</v>
      </c>
      <c r="D801" s="32">
        <v>1.1053006109454786</v>
      </c>
      <c r="K801" s="34">
        <v>4260773</v>
      </c>
      <c r="L801" s="32">
        <v>0.39219999999999999</v>
      </c>
      <c r="M801" s="34">
        <f t="shared" si="214"/>
        <v>1671075.1706000001</v>
      </c>
      <c r="N801" s="34">
        <f t="shared" si="216"/>
        <v>2589697.8294000002</v>
      </c>
      <c r="O801" s="34">
        <v>45110</v>
      </c>
      <c r="P801" s="14" t="s">
        <v>178</v>
      </c>
      <c r="Q801" s="15" t="s">
        <v>204</v>
      </c>
    </row>
    <row r="802" spans="1:17">
      <c r="A802" s="14" t="s">
        <v>73</v>
      </c>
      <c r="B802" s="14">
        <v>2007</v>
      </c>
      <c r="C802" s="34">
        <v>5092225</v>
      </c>
      <c r="D802" s="32">
        <v>1.1687642058136793</v>
      </c>
      <c r="K802" s="34">
        <v>4356931</v>
      </c>
      <c r="L802" s="32">
        <v>0.38939999999999997</v>
      </c>
      <c r="M802" s="34">
        <f t="shared" si="214"/>
        <v>1696588.9313999999</v>
      </c>
      <c r="N802" s="34">
        <f t="shared" si="216"/>
        <v>2660342.0685999999</v>
      </c>
      <c r="O802" s="34">
        <v>48420</v>
      </c>
      <c r="P802" s="14" t="s">
        <v>178</v>
      </c>
      <c r="Q802" s="15" t="s">
        <v>204</v>
      </c>
    </row>
    <row r="803" spans="1:17">
      <c r="A803" s="14" t="s">
        <v>73</v>
      </c>
      <c r="B803" s="14">
        <v>2008</v>
      </c>
      <c r="C803" s="34">
        <v>5333550</v>
      </c>
      <c r="D803" s="32">
        <v>1.2051381992577404</v>
      </c>
      <c r="K803" s="34">
        <v>4425675</v>
      </c>
      <c r="L803" s="32">
        <v>0.38659999999999994</v>
      </c>
      <c r="M803" s="34">
        <f t="shared" si="214"/>
        <v>1710965.9549999998</v>
      </c>
      <c r="N803" s="34">
        <f t="shared" si="216"/>
        <v>2714709.0449999999</v>
      </c>
      <c r="O803" s="34">
        <v>49480</v>
      </c>
      <c r="P803" s="14" t="s">
        <v>178</v>
      </c>
      <c r="Q803" s="15" t="s">
        <v>204</v>
      </c>
    </row>
    <row r="804" spans="1:17">
      <c r="A804" s="14" t="s">
        <v>73</v>
      </c>
      <c r="B804" s="14">
        <v>2009</v>
      </c>
      <c r="C804" s="34">
        <v>5406604</v>
      </c>
      <c r="D804" s="32">
        <v>1.2148454334689152</v>
      </c>
      <c r="E804" s="33">
        <v>218.18449999999999</v>
      </c>
      <c r="F804" s="41" t="s">
        <v>207</v>
      </c>
      <c r="G804" s="41" t="s">
        <v>207</v>
      </c>
      <c r="H804" s="33">
        <v>96.728830000000002</v>
      </c>
      <c r="I804" s="33">
        <v>95.740939999999995</v>
      </c>
      <c r="J804" s="33">
        <v>2258.0410000000002</v>
      </c>
      <c r="K804" s="34">
        <v>4450446</v>
      </c>
      <c r="L804" s="32">
        <v>0.38380000000000003</v>
      </c>
      <c r="M804" s="34">
        <f t="shared" si="214"/>
        <v>1708081.1748000002</v>
      </c>
      <c r="N804" s="34">
        <f t="shared" si="216"/>
        <v>2742364.8251999998</v>
      </c>
      <c r="O804" s="34">
        <v>44310</v>
      </c>
      <c r="P804" s="14" t="s">
        <v>178</v>
      </c>
      <c r="Q804" s="15" t="s">
        <v>204</v>
      </c>
    </row>
    <row r="805" spans="1:17" s="35" customFormat="1">
      <c r="A805" s="35" t="s">
        <v>73</v>
      </c>
      <c r="B805" s="35">
        <v>2010</v>
      </c>
      <c r="C805" s="36">
        <v>5635893</v>
      </c>
      <c r="D805" s="37">
        <v>1.2659238544474394</v>
      </c>
      <c r="E805" s="38"/>
      <c r="F805" s="38"/>
      <c r="G805" s="37"/>
      <c r="H805" s="38"/>
      <c r="I805" s="38"/>
      <c r="J805" s="38"/>
      <c r="K805" s="36">
        <v>4452000</v>
      </c>
      <c r="L805" s="39" t="s">
        <v>207</v>
      </c>
      <c r="M805" s="39" t="s">
        <v>207</v>
      </c>
      <c r="N805" s="39" t="s">
        <v>207</v>
      </c>
      <c r="O805" s="36">
        <v>44310</v>
      </c>
      <c r="P805" s="35" t="s">
        <v>178</v>
      </c>
      <c r="Q805" s="40" t="s">
        <v>204</v>
      </c>
    </row>
    <row r="806" spans="1:17">
      <c r="A806" s="14" t="s">
        <v>74</v>
      </c>
      <c r="B806" s="14">
        <v>2000</v>
      </c>
      <c r="C806" s="34">
        <v>4316647</v>
      </c>
      <c r="D806" s="32">
        <v>0.6863805056447766</v>
      </c>
      <c r="K806" s="34">
        <v>6289000</v>
      </c>
      <c r="L806" s="32">
        <v>8.5999999999999993E-2</v>
      </c>
      <c r="M806" s="34">
        <f>K806*L806</f>
        <v>540854</v>
      </c>
      <c r="N806" s="34">
        <f>K806-M806</f>
        <v>5748146</v>
      </c>
      <c r="O806" s="34">
        <v>17840</v>
      </c>
      <c r="P806" s="14" t="s">
        <v>178</v>
      </c>
      <c r="Q806" s="15" t="s">
        <v>192</v>
      </c>
    </row>
    <row r="807" spans="1:17">
      <c r="A807" s="14" t="s">
        <v>74</v>
      </c>
      <c r="B807" s="14">
        <v>2001</v>
      </c>
      <c r="C807" s="34">
        <v>5600723</v>
      </c>
      <c r="D807" s="32">
        <v>0.86981254853238077</v>
      </c>
      <c r="K807" s="34">
        <v>6439000</v>
      </c>
      <c r="L807" s="32">
        <v>8.5600000000000009E-2</v>
      </c>
      <c r="M807" s="34">
        <f t="shared" ref="M807:M815" si="217">K807*L807</f>
        <v>551178.4</v>
      </c>
      <c r="N807" s="34">
        <f t="shared" ref="N807:N808" si="218">K807-M807</f>
        <v>5887821.5999999996</v>
      </c>
      <c r="O807" s="34">
        <v>18030</v>
      </c>
      <c r="P807" s="14" t="s">
        <v>178</v>
      </c>
      <c r="Q807" s="15" t="s">
        <v>192</v>
      </c>
    </row>
    <row r="808" spans="1:17">
      <c r="A808" s="14" t="s">
        <v>74</v>
      </c>
      <c r="B808" s="14">
        <v>2002</v>
      </c>
      <c r="C808" s="34">
        <v>6269633</v>
      </c>
      <c r="D808" s="32">
        <v>0.95428203957382041</v>
      </c>
      <c r="K808" s="34">
        <v>6570000</v>
      </c>
      <c r="L808" s="32">
        <v>8.5199999999999998E-2</v>
      </c>
      <c r="M808" s="34">
        <f t="shared" si="217"/>
        <v>559764</v>
      </c>
      <c r="N808" s="34">
        <f t="shared" si="218"/>
        <v>6010236</v>
      </c>
      <c r="O808" s="34">
        <v>17250</v>
      </c>
      <c r="P808" s="14" t="s">
        <v>178</v>
      </c>
      <c r="Q808" s="15" t="s">
        <v>192</v>
      </c>
    </row>
    <row r="809" spans="1:17">
      <c r="A809" s="14" t="s">
        <v>74</v>
      </c>
      <c r="B809" s="14">
        <v>2003</v>
      </c>
      <c r="C809" s="34">
        <v>6596286</v>
      </c>
      <c r="D809" s="32">
        <v>0.98603614511861515</v>
      </c>
      <c r="K809" s="34">
        <v>6689700</v>
      </c>
      <c r="L809" s="32">
        <v>8.48E-2</v>
      </c>
      <c r="M809" s="34">
        <f t="shared" si="217"/>
        <v>567286.56000000006</v>
      </c>
      <c r="N809" s="34">
        <f>K809-M809</f>
        <v>6122413.4399999995</v>
      </c>
      <c r="O809" s="34">
        <v>17390</v>
      </c>
      <c r="P809" s="14" t="s">
        <v>178</v>
      </c>
      <c r="Q809" s="15" t="s">
        <v>192</v>
      </c>
    </row>
    <row r="810" spans="1:17">
      <c r="A810" s="14" t="s">
        <v>74</v>
      </c>
      <c r="B810" s="14">
        <v>2004</v>
      </c>
      <c r="C810" s="34">
        <v>6990760</v>
      </c>
      <c r="D810" s="32">
        <v>1.026694081362902</v>
      </c>
      <c r="K810" s="34">
        <v>6809000</v>
      </c>
      <c r="L810" s="32">
        <v>8.4399999999999989E-2</v>
      </c>
      <c r="M810" s="34">
        <f t="shared" si="217"/>
        <v>574679.6</v>
      </c>
      <c r="N810" s="34">
        <f>K810-M810</f>
        <v>6234320.4000000004</v>
      </c>
      <c r="O810" s="34">
        <v>18660</v>
      </c>
      <c r="P810" s="14" t="s">
        <v>178</v>
      </c>
      <c r="Q810" s="15" t="s">
        <v>192</v>
      </c>
    </row>
    <row r="811" spans="1:17">
      <c r="A811" s="14" t="s">
        <v>74</v>
      </c>
      <c r="B811" s="14">
        <v>2005</v>
      </c>
      <c r="C811" s="34">
        <v>7846000</v>
      </c>
      <c r="D811" s="32">
        <v>1.1321625950563483</v>
      </c>
      <c r="K811" s="34">
        <v>6930100</v>
      </c>
      <c r="L811" s="32">
        <v>8.4000000000000005E-2</v>
      </c>
      <c r="M811" s="34">
        <f t="shared" si="217"/>
        <v>582128.4</v>
      </c>
      <c r="N811" s="34">
        <f t="shared" ref="N811:N815" si="219">K811-M811</f>
        <v>6347971.5999999996</v>
      </c>
      <c r="O811" s="34">
        <v>20250</v>
      </c>
      <c r="P811" s="14" t="s">
        <v>178</v>
      </c>
      <c r="Q811" s="15" t="s">
        <v>192</v>
      </c>
    </row>
    <row r="812" spans="1:17">
      <c r="A812" s="14" t="s">
        <v>74</v>
      </c>
      <c r="B812" s="14">
        <v>2006</v>
      </c>
      <c r="C812" s="34">
        <v>8387000</v>
      </c>
      <c r="D812" s="32">
        <v>1.1890213646738592</v>
      </c>
      <c r="K812" s="34">
        <v>7053700</v>
      </c>
      <c r="L812" s="32">
        <v>8.3800000000000013E-2</v>
      </c>
      <c r="M812" s="34">
        <f t="shared" si="217"/>
        <v>591100.06000000006</v>
      </c>
      <c r="N812" s="34">
        <f t="shared" si="219"/>
        <v>6462599.9399999995</v>
      </c>
      <c r="O812" s="34">
        <v>21020</v>
      </c>
      <c r="P812" s="14" t="s">
        <v>178</v>
      </c>
      <c r="Q812" s="15" t="s">
        <v>192</v>
      </c>
    </row>
    <row r="813" spans="1:17">
      <c r="A813" s="14" t="s">
        <v>74</v>
      </c>
      <c r="B813" s="14">
        <v>2007</v>
      </c>
      <c r="C813" s="34">
        <v>9059131</v>
      </c>
      <c r="D813" s="32">
        <v>1.2616998370496233</v>
      </c>
      <c r="K813" s="34">
        <v>7180100</v>
      </c>
      <c r="L813" s="32">
        <v>8.3599999999999994E-2</v>
      </c>
      <c r="M813" s="34">
        <f t="shared" si="217"/>
        <v>600256.36</v>
      </c>
      <c r="N813" s="34">
        <f t="shared" si="219"/>
        <v>6579843.6399999997</v>
      </c>
      <c r="O813" s="34">
        <v>22390</v>
      </c>
      <c r="P813" s="14" t="s">
        <v>178</v>
      </c>
      <c r="Q813" s="15" t="s">
        <v>192</v>
      </c>
    </row>
    <row r="814" spans="1:17">
      <c r="A814" s="14" t="s">
        <v>74</v>
      </c>
      <c r="B814" s="14">
        <v>2008</v>
      </c>
      <c r="C814" s="34">
        <v>9290395</v>
      </c>
      <c r="D814" s="32">
        <v>1.2711245348073554</v>
      </c>
      <c r="K814" s="34">
        <v>7308800</v>
      </c>
      <c r="L814" s="32">
        <v>8.3400000000000002E-2</v>
      </c>
      <c r="M814" s="34">
        <f t="shared" si="217"/>
        <v>609553.92000000004</v>
      </c>
      <c r="N814" s="34">
        <f t="shared" si="219"/>
        <v>6699246.0800000001</v>
      </c>
      <c r="O814" s="34">
        <v>24710</v>
      </c>
      <c r="P814" s="14" t="s">
        <v>178</v>
      </c>
      <c r="Q814" s="15" t="s">
        <v>192</v>
      </c>
    </row>
    <row r="815" spans="1:17">
      <c r="A815" s="14" t="s">
        <v>74</v>
      </c>
      <c r="B815" s="14">
        <v>2009</v>
      </c>
      <c r="C815" s="34">
        <v>9688979</v>
      </c>
      <c r="D815" s="32">
        <v>1.3019846271685234</v>
      </c>
      <c r="E815" s="33">
        <v>105.57080000000001</v>
      </c>
      <c r="F815" s="33">
        <v>92.611559999999997</v>
      </c>
      <c r="G815" s="33">
        <v>0.98185278554753308</v>
      </c>
      <c r="H815" s="33">
        <v>19.845469999999999</v>
      </c>
      <c r="I815" s="33">
        <v>104.3261</v>
      </c>
      <c r="J815" s="41" t="s">
        <v>207</v>
      </c>
      <c r="K815" s="34">
        <v>7441700</v>
      </c>
      <c r="L815" s="32">
        <v>8.3199999999999996E-2</v>
      </c>
      <c r="M815" s="34">
        <f t="shared" si="217"/>
        <v>619149.43999999994</v>
      </c>
      <c r="N815" s="34">
        <f t="shared" si="219"/>
        <v>6822550.5600000005</v>
      </c>
      <c r="O815" s="34">
        <v>25740</v>
      </c>
      <c r="P815" s="14" t="s">
        <v>178</v>
      </c>
      <c r="Q815" s="15" t="s">
        <v>192</v>
      </c>
    </row>
    <row r="816" spans="1:17" s="35" customFormat="1">
      <c r="A816" s="35" t="s">
        <v>74</v>
      </c>
      <c r="B816" s="35">
        <v>2010</v>
      </c>
      <c r="C816" s="36">
        <v>10032654</v>
      </c>
      <c r="D816" s="37">
        <v>1.3240931767190181</v>
      </c>
      <c r="E816" s="38"/>
      <c r="F816" s="38"/>
      <c r="G816" s="37"/>
      <c r="H816" s="38"/>
      <c r="I816" s="38"/>
      <c r="J816" s="38"/>
      <c r="K816" s="36">
        <v>7577000</v>
      </c>
      <c r="L816" s="39" t="s">
        <v>207</v>
      </c>
      <c r="M816" s="39" t="s">
        <v>207</v>
      </c>
      <c r="N816" s="39" t="s">
        <v>207</v>
      </c>
      <c r="O816" s="36">
        <v>27450.352338443547</v>
      </c>
      <c r="P816" s="35" t="s">
        <v>178</v>
      </c>
      <c r="Q816" s="40" t="s">
        <v>192</v>
      </c>
    </row>
    <row r="817" spans="1:17">
      <c r="A817" s="14" t="s">
        <v>75</v>
      </c>
      <c r="B817" s="14">
        <v>2000</v>
      </c>
      <c r="C817" s="34">
        <v>41140279</v>
      </c>
      <c r="D817" s="32">
        <v>0.72241071773493992</v>
      </c>
      <c r="K817" s="34">
        <v>56948600</v>
      </c>
      <c r="L817" s="32">
        <v>0.32799999999999996</v>
      </c>
      <c r="M817" s="34">
        <f>K817*L817</f>
        <v>18679140.799999997</v>
      </c>
      <c r="N817" s="34">
        <f>K817-M817</f>
        <v>38269459.200000003</v>
      </c>
      <c r="O817" s="34">
        <v>20890</v>
      </c>
      <c r="P817" s="14" t="s">
        <v>178</v>
      </c>
      <c r="Q817" s="15" t="s">
        <v>204</v>
      </c>
    </row>
    <row r="818" spans="1:17">
      <c r="A818" s="14" t="s">
        <v>75</v>
      </c>
      <c r="B818" s="14">
        <v>2001</v>
      </c>
      <c r="C818" s="34">
        <v>49270994</v>
      </c>
      <c r="D818" s="32">
        <v>0.8646961866035342</v>
      </c>
      <c r="K818" s="34">
        <v>56980700</v>
      </c>
      <c r="L818" s="32">
        <v>0.32719999999999999</v>
      </c>
      <c r="M818" s="34">
        <f t="shared" ref="M818:M826" si="220">K818*L818</f>
        <v>18644085.039999999</v>
      </c>
      <c r="N818" s="34">
        <f t="shared" ref="N818:N819" si="221">K818-M818</f>
        <v>38336614.960000001</v>
      </c>
      <c r="O818" s="34">
        <v>20190</v>
      </c>
      <c r="P818" s="14" t="s">
        <v>178</v>
      </c>
      <c r="Q818" s="15" t="s">
        <v>204</v>
      </c>
    </row>
    <row r="819" spans="1:17">
      <c r="A819" s="14" t="s">
        <v>75</v>
      </c>
      <c r="B819" s="14">
        <v>2002</v>
      </c>
      <c r="C819" s="34">
        <v>53003237</v>
      </c>
      <c r="D819" s="32">
        <v>0.92732064439600126</v>
      </c>
      <c r="K819" s="34">
        <v>57157400</v>
      </c>
      <c r="L819" s="32">
        <v>0.32640000000000002</v>
      </c>
      <c r="M819" s="34">
        <f t="shared" si="220"/>
        <v>18656175.360000003</v>
      </c>
      <c r="N819" s="34">
        <f t="shared" si="221"/>
        <v>38501224.640000001</v>
      </c>
      <c r="O819" s="34">
        <v>19770</v>
      </c>
      <c r="P819" s="14" t="s">
        <v>178</v>
      </c>
      <c r="Q819" s="15" t="s">
        <v>204</v>
      </c>
    </row>
    <row r="820" spans="1:17">
      <c r="A820" s="14" t="s">
        <v>75</v>
      </c>
      <c r="B820" s="14">
        <v>2003</v>
      </c>
      <c r="C820" s="34">
        <v>57141625</v>
      </c>
      <c r="D820" s="32">
        <v>0.99196202042717041</v>
      </c>
      <c r="K820" s="34">
        <v>57604650</v>
      </c>
      <c r="L820" s="32">
        <v>0.3256</v>
      </c>
      <c r="M820" s="34">
        <f t="shared" si="220"/>
        <v>18756074.039999999</v>
      </c>
      <c r="N820" s="34">
        <f>K820-M820</f>
        <v>38848575.960000001</v>
      </c>
      <c r="O820" s="34">
        <v>22170</v>
      </c>
      <c r="P820" s="14" t="s">
        <v>178</v>
      </c>
      <c r="Q820" s="15" t="s">
        <v>204</v>
      </c>
    </row>
    <row r="821" spans="1:17">
      <c r="A821" s="14" t="s">
        <v>75</v>
      </c>
      <c r="B821" s="14">
        <v>2004</v>
      </c>
      <c r="C821" s="34">
        <v>61005942</v>
      </c>
      <c r="D821" s="32">
        <v>1.0486571104919098</v>
      </c>
      <c r="K821" s="34">
        <v>58175300</v>
      </c>
      <c r="L821" s="32">
        <v>0.32479999999999998</v>
      </c>
      <c r="M821" s="34">
        <f t="shared" si="220"/>
        <v>18895337.439999998</v>
      </c>
      <c r="N821" s="34">
        <f t="shared" ref="N821:N826" si="222">K821-M821</f>
        <v>39279962.560000002</v>
      </c>
      <c r="O821" s="34">
        <v>26630</v>
      </c>
      <c r="P821" s="14" t="s">
        <v>178</v>
      </c>
      <c r="Q821" s="15" t="s">
        <v>204</v>
      </c>
    </row>
    <row r="822" spans="1:17">
      <c r="A822" s="14" t="s">
        <v>75</v>
      </c>
      <c r="B822" s="14">
        <v>2005</v>
      </c>
      <c r="C822" s="34">
        <v>71411626</v>
      </c>
      <c r="D822" s="32">
        <v>1.2184818379358797</v>
      </c>
      <c r="K822" s="34">
        <v>58607050</v>
      </c>
      <c r="L822" s="32">
        <v>0.32400000000000001</v>
      </c>
      <c r="M822" s="34">
        <f t="shared" si="220"/>
        <v>18988684.199999999</v>
      </c>
      <c r="N822" s="34">
        <f t="shared" si="222"/>
        <v>39618365.799999997</v>
      </c>
      <c r="O822" s="34">
        <v>30350</v>
      </c>
      <c r="P822" s="14" t="s">
        <v>178</v>
      </c>
      <c r="Q822" s="15" t="s">
        <v>204</v>
      </c>
    </row>
    <row r="823" spans="1:17">
      <c r="A823" s="14" t="s">
        <v>75</v>
      </c>
      <c r="B823" s="14">
        <v>2006</v>
      </c>
      <c r="C823" s="34">
        <v>80405553</v>
      </c>
      <c r="D823" s="32">
        <v>1.3641586041101534</v>
      </c>
      <c r="K823" s="34">
        <v>58941499</v>
      </c>
      <c r="L823" s="32">
        <v>0.32240000000000002</v>
      </c>
      <c r="M823" s="34">
        <f t="shared" si="220"/>
        <v>19002739.277600002</v>
      </c>
      <c r="N823" s="34">
        <f t="shared" si="222"/>
        <v>39938759.722399995</v>
      </c>
      <c r="O823" s="34">
        <v>31950</v>
      </c>
      <c r="P823" s="14" t="s">
        <v>178</v>
      </c>
      <c r="Q823" s="15" t="s">
        <v>204</v>
      </c>
    </row>
    <row r="824" spans="1:17">
      <c r="A824" s="14" t="s">
        <v>75</v>
      </c>
      <c r="B824" s="14">
        <v>2007</v>
      </c>
      <c r="C824" s="34">
        <v>89637000</v>
      </c>
      <c r="D824" s="32">
        <v>1.5096684413611865</v>
      </c>
      <c r="K824" s="34">
        <v>59375289</v>
      </c>
      <c r="L824" s="32">
        <v>0.32079999999999997</v>
      </c>
      <c r="M824" s="34">
        <f t="shared" si="220"/>
        <v>19047592.711199999</v>
      </c>
      <c r="N824" s="34">
        <f t="shared" si="222"/>
        <v>40327696.288800001</v>
      </c>
      <c r="O824" s="34">
        <v>33390</v>
      </c>
      <c r="P824" s="14" t="s">
        <v>178</v>
      </c>
      <c r="Q824" s="15" t="s">
        <v>204</v>
      </c>
    </row>
    <row r="825" spans="1:17">
      <c r="A825" s="14" t="s">
        <v>75</v>
      </c>
      <c r="B825" s="14">
        <v>2008</v>
      </c>
      <c r="C825" s="34">
        <v>90324308</v>
      </c>
      <c r="D825" s="32">
        <v>1.5096275868542244</v>
      </c>
      <c r="K825" s="34">
        <v>59832179</v>
      </c>
      <c r="L825" s="32">
        <v>0.31920000000000004</v>
      </c>
      <c r="M825" s="34">
        <f t="shared" si="220"/>
        <v>19098431.536800001</v>
      </c>
      <c r="N825" s="34">
        <f t="shared" si="222"/>
        <v>40733747.463200003</v>
      </c>
      <c r="O825" s="34">
        <v>35230</v>
      </c>
      <c r="P825" s="14" t="s">
        <v>178</v>
      </c>
      <c r="Q825" s="15" t="s">
        <v>204</v>
      </c>
    </row>
    <row r="826" spans="1:17">
      <c r="A826" s="14" t="s">
        <v>75</v>
      </c>
      <c r="B826" s="14">
        <v>2009</v>
      </c>
      <c r="C826" s="34">
        <v>87990415</v>
      </c>
      <c r="D826" s="32">
        <v>1.4611199864446431</v>
      </c>
      <c r="E826" s="33">
        <v>96.998869999999997</v>
      </c>
      <c r="F826" s="33">
        <v>81.4191</v>
      </c>
      <c r="G826" s="41" t="s">
        <v>207</v>
      </c>
      <c r="H826" s="33">
        <v>66.257980000000003</v>
      </c>
      <c r="I826" s="33">
        <v>97.807169999999999</v>
      </c>
      <c r="J826" s="33">
        <v>2091.0149999999999</v>
      </c>
      <c r="K826" s="34">
        <v>60221211</v>
      </c>
      <c r="L826" s="32">
        <v>0.31759999999999999</v>
      </c>
      <c r="M826" s="34">
        <f t="shared" si="220"/>
        <v>19126256.613600001</v>
      </c>
      <c r="N826" s="34">
        <f t="shared" si="222"/>
        <v>41094954.386399999</v>
      </c>
      <c r="O826" s="34">
        <v>35080</v>
      </c>
      <c r="P826" s="14" t="s">
        <v>178</v>
      </c>
      <c r="Q826" s="15" t="s">
        <v>204</v>
      </c>
    </row>
    <row r="827" spans="1:17" s="35" customFormat="1">
      <c r="A827" s="35" t="s">
        <v>75</v>
      </c>
      <c r="B827" s="35">
        <v>2010</v>
      </c>
      <c r="C827" s="36">
        <v>90841731</v>
      </c>
      <c r="D827" s="37">
        <v>1.4996571357820883</v>
      </c>
      <c r="E827" s="38"/>
      <c r="F827" s="38"/>
      <c r="G827" s="37"/>
      <c r="H827" s="38"/>
      <c r="I827" s="38"/>
      <c r="J827" s="38"/>
      <c r="K827" s="36">
        <v>60575000</v>
      </c>
      <c r="L827" s="39" t="s">
        <v>207</v>
      </c>
      <c r="M827" s="39" t="s">
        <v>207</v>
      </c>
      <c r="N827" s="39" t="s">
        <v>207</v>
      </c>
      <c r="O827" s="36">
        <v>37067.83902570809</v>
      </c>
      <c r="P827" s="35" t="s">
        <v>178</v>
      </c>
      <c r="Q827" s="40" t="s">
        <v>204</v>
      </c>
    </row>
    <row r="828" spans="1:17">
      <c r="A828" s="14" t="s">
        <v>76</v>
      </c>
      <c r="B828" s="14">
        <v>2000</v>
      </c>
      <c r="C828" s="34">
        <v>181725.79732698516</v>
      </c>
      <c r="D828" s="32">
        <v>7.0180968884258094E-2</v>
      </c>
      <c r="K828" s="34">
        <v>2589388.551</v>
      </c>
      <c r="L828" s="32">
        <v>0.48200000000000004</v>
      </c>
      <c r="M828" s="34">
        <f>K828*L828</f>
        <v>1248085.2815820002</v>
      </c>
      <c r="N828" s="34">
        <f>K828-M828</f>
        <v>1341303.2694179998</v>
      </c>
      <c r="O828" s="34">
        <v>3310</v>
      </c>
      <c r="P828" s="14" t="s">
        <v>177</v>
      </c>
      <c r="Q828" s="15" t="s">
        <v>194</v>
      </c>
    </row>
    <row r="829" spans="1:17">
      <c r="A829" s="14" t="s">
        <v>76</v>
      </c>
      <c r="B829" s="14">
        <v>2001</v>
      </c>
      <c r="C829" s="34">
        <v>443912.88264795271</v>
      </c>
      <c r="D829" s="32">
        <v>0.17042184513934747</v>
      </c>
      <c r="K829" s="34">
        <v>2604788.6189999999</v>
      </c>
      <c r="L829" s="32">
        <v>0.48020000000000002</v>
      </c>
      <c r="M829" s="34">
        <f t="shared" ref="M829:M837" si="223">K829*L829</f>
        <v>1250819.4948438001</v>
      </c>
      <c r="N829" s="34">
        <f t="shared" ref="N829:N830" si="224">K829-M829</f>
        <v>1353969.1241561999</v>
      </c>
      <c r="O829" s="34">
        <v>3310</v>
      </c>
      <c r="P829" s="14" t="s">
        <v>177</v>
      </c>
      <c r="Q829" s="15" t="s">
        <v>194</v>
      </c>
    </row>
    <row r="830" spans="1:17">
      <c r="A830" s="14" t="s">
        <v>76</v>
      </c>
      <c r="B830" s="14">
        <v>2002</v>
      </c>
      <c r="C830" s="34">
        <v>683815.47686712211</v>
      </c>
      <c r="D830" s="32">
        <v>0.26124803231622712</v>
      </c>
      <c r="K830" s="34">
        <v>2617495.2239999999</v>
      </c>
      <c r="L830" s="32">
        <v>0.47840000000000005</v>
      </c>
      <c r="M830" s="34">
        <f t="shared" si="223"/>
        <v>1252209.7151616002</v>
      </c>
      <c r="N830" s="34">
        <f t="shared" si="224"/>
        <v>1365285.5088383998</v>
      </c>
      <c r="O830" s="34">
        <v>3310</v>
      </c>
      <c r="P830" s="14" t="s">
        <v>177</v>
      </c>
      <c r="Q830" s="15" t="s">
        <v>194</v>
      </c>
    </row>
    <row r="831" spans="1:17">
      <c r="A831" s="14" t="s">
        <v>76</v>
      </c>
      <c r="B831" s="14">
        <v>2003</v>
      </c>
      <c r="C831" s="34">
        <v>888177.53034410754</v>
      </c>
      <c r="D831" s="32">
        <v>0.33826314138862307</v>
      </c>
      <c r="K831" s="34">
        <v>2625700</v>
      </c>
      <c r="L831" s="32">
        <v>0.47659999999999997</v>
      </c>
      <c r="M831" s="34">
        <f t="shared" si="223"/>
        <v>1251408.6199999999</v>
      </c>
      <c r="N831" s="34">
        <f>K831-M831</f>
        <v>1374291.3800000001</v>
      </c>
      <c r="O831" s="34">
        <v>3550</v>
      </c>
      <c r="P831" s="14" t="s">
        <v>177</v>
      </c>
      <c r="Q831" s="15" t="s">
        <v>194</v>
      </c>
    </row>
    <row r="832" spans="1:17">
      <c r="A832" s="14" t="s">
        <v>76</v>
      </c>
      <c r="B832" s="14">
        <v>2004</v>
      </c>
      <c r="C832" s="34">
        <v>1006317.9970809709</v>
      </c>
      <c r="D832" s="32">
        <v>0.38145559193395662</v>
      </c>
      <c r="K832" s="34">
        <v>2638100</v>
      </c>
      <c r="L832" s="32">
        <v>0.47479999999999994</v>
      </c>
      <c r="M832" s="34">
        <f t="shared" si="223"/>
        <v>1252569.8799999999</v>
      </c>
      <c r="N832" s="34">
        <f t="shared" ref="N832:N837" si="225">K832-M832</f>
        <v>1385530.12</v>
      </c>
      <c r="O832" s="34">
        <v>3780</v>
      </c>
      <c r="P832" s="14" t="s">
        <v>177</v>
      </c>
      <c r="Q832" s="15" t="s">
        <v>194</v>
      </c>
    </row>
    <row r="833" spans="1:17">
      <c r="A833" s="14" t="s">
        <v>76</v>
      </c>
      <c r="B833" s="14">
        <v>2005</v>
      </c>
      <c r="C833" s="34">
        <v>1064484.860408671</v>
      </c>
      <c r="D833" s="32">
        <v>0.40163177648983961</v>
      </c>
      <c r="K833" s="34">
        <v>2650400</v>
      </c>
      <c r="L833" s="32">
        <v>0.47299999999999998</v>
      </c>
      <c r="M833" s="34">
        <f t="shared" si="223"/>
        <v>1253639.2</v>
      </c>
      <c r="N833" s="34">
        <f t="shared" si="225"/>
        <v>1396760.8</v>
      </c>
      <c r="O833" s="34">
        <v>3910</v>
      </c>
      <c r="P833" s="14" t="s">
        <v>177</v>
      </c>
      <c r="Q833" s="15" t="s">
        <v>194</v>
      </c>
    </row>
    <row r="834" spans="1:17">
      <c r="A834" s="14" t="s">
        <v>76</v>
      </c>
      <c r="B834" s="14">
        <v>2006</v>
      </c>
      <c r="C834" s="34">
        <v>1419296.5912707546</v>
      </c>
      <c r="D834" s="32">
        <v>0.53294904106896268</v>
      </c>
      <c r="K834" s="34">
        <v>2663100</v>
      </c>
      <c r="L834" s="32">
        <v>0.47100000000000003</v>
      </c>
      <c r="M834" s="34">
        <f t="shared" si="223"/>
        <v>1254320.1000000001</v>
      </c>
      <c r="N834" s="34">
        <f t="shared" si="225"/>
        <v>1408779.9</v>
      </c>
      <c r="O834" s="34">
        <v>4210</v>
      </c>
      <c r="P834" s="14" t="s">
        <v>177</v>
      </c>
      <c r="Q834" s="15" t="s">
        <v>194</v>
      </c>
    </row>
    <row r="835" spans="1:17">
      <c r="A835" s="14" t="s">
        <v>76</v>
      </c>
      <c r="B835" s="14">
        <v>2007</v>
      </c>
      <c r="C835" s="34">
        <v>1562626.8245573575</v>
      </c>
      <c r="D835" s="32">
        <v>0.58398491088921345</v>
      </c>
      <c r="K835" s="34">
        <v>2675800</v>
      </c>
      <c r="L835" s="32">
        <v>0.46899999999999997</v>
      </c>
      <c r="M835" s="34">
        <f t="shared" si="223"/>
        <v>1254950.2</v>
      </c>
      <c r="N835" s="34">
        <f t="shared" si="225"/>
        <v>1420849.8</v>
      </c>
      <c r="O835" s="34">
        <v>4390</v>
      </c>
      <c r="P835" s="14" t="s">
        <v>177</v>
      </c>
      <c r="Q835" s="15" t="s">
        <v>194</v>
      </c>
    </row>
    <row r="836" spans="1:17">
      <c r="A836" s="14" t="s">
        <v>76</v>
      </c>
      <c r="B836" s="14">
        <v>2008</v>
      </c>
      <c r="C836" s="34">
        <v>1718483.2826584254</v>
      </c>
      <c r="D836" s="32">
        <v>0.63950702688985761</v>
      </c>
      <c r="K836" s="34">
        <v>2687200</v>
      </c>
      <c r="L836" s="32">
        <v>0.46700000000000003</v>
      </c>
      <c r="M836" s="34">
        <f t="shared" si="223"/>
        <v>1254922.4000000001</v>
      </c>
      <c r="N836" s="34">
        <f t="shared" si="225"/>
        <v>1432277.5999999999</v>
      </c>
      <c r="O836" s="34">
        <v>4800</v>
      </c>
      <c r="P836" s="14" t="s">
        <v>177</v>
      </c>
      <c r="Q836" s="15" t="s">
        <v>194</v>
      </c>
    </row>
    <row r="837" spans="1:17">
      <c r="A837" s="14" t="s">
        <v>76</v>
      </c>
      <c r="B837" s="14">
        <v>2009</v>
      </c>
      <c r="C837" s="34">
        <v>1850006.0137373549</v>
      </c>
      <c r="D837" s="32">
        <v>0.6852847254644242</v>
      </c>
      <c r="E837" s="33">
        <v>213.21131999999997</v>
      </c>
      <c r="F837" s="33">
        <v>22.531718000000001</v>
      </c>
      <c r="G837" s="33">
        <v>0.529069703144321</v>
      </c>
      <c r="H837" s="33">
        <v>9.1326870000000007</v>
      </c>
      <c r="I837" s="33">
        <v>22.24765</v>
      </c>
      <c r="J837" s="33">
        <v>708.42039999999997</v>
      </c>
      <c r="K837" s="34">
        <v>2699616.59</v>
      </c>
      <c r="L837" s="32">
        <v>0.46500000000000002</v>
      </c>
      <c r="M837" s="34">
        <f t="shared" si="223"/>
        <v>1255321.71435</v>
      </c>
      <c r="N837" s="34">
        <f t="shared" si="225"/>
        <v>1444294.8756499998</v>
      </c>
      <c r="O837" s="34">
        <v>4990</v>
      </c>
      <c r="P837" s="14" t="s">
        <v>177</v>
      </c>
      <c r="Q837" s="15" t="s">
        <v>194</v>
      </c>
    </row>
    <row r="838" spans="1:17" s="35" customFormat="1">
      <c r="A838" s="35" t="s">
        <v>76</v>
      </c>
      <c r="B838" s="35">
        <v>2010</v>
      </c>
      <c r="C838" s="36">
        <v>2029625.3110663858</v>
      </c>
      <c r="D838" s="37">
        <v>0.74838691411002423</v>
      </c>
      <c r="E838" s="38"/>
      <c r="F838" s="38"/>
      <c r="G838" s="37"/>
      <c r="H838" s="38"/>
      <c r="I838" s="38"/>
      <c r="J838" s="38"/>
      <c r="K838" s="36">
        <v>2712000</v>
      </c>
      <c r="L838" s="39" t="s">
        <v>207</v>
      </c>
      <c r="M838" s="39" t="s">
        <v>207</v>
      </c>
      <c r="N838" s="39" t="s">
        <v>207</v>
      </c>
      <c r="O838" s="36">
        <v>4990</v>
      </c>
      <c r="P838" s="35" t="s">
        <v>177</v>
      </c>
      <c r="Q838" s="40" t="s">
        <v>194</v>
      </c>
    </row>
    <row r="839" spans="1:17">
      <c r="A839" s="14" t="s">
        <v>77</v>
      </c>
      <c r="B839" s="14">
        <v>2000</v>
      </c>
      <c r="C839" s="34">
        <v>58110484</v>
      </c>
      <c r="D839" s="32">
        <v>0.4580317175061086</v>
      </c>
      <c r="K839" s="34">
        <v>126870000</v>
      </c>
      <c r="L839" s="32">
        <v>0.34799999999999998</v>
      </c>
      <c r="M839" s="34">
        <f>K839*L839</f>
        <v>44150760</v>
      </c>
      <c r="N839" s="34">
        <f>K839-M839</f>
        <v>82719240</v>
      </c>
      <c r="O839" s="34">
        <v>34620</v>
      </c>
      <c r="P839" s="14" t="s">
        <v>178</v>
      </c>
      <c r="Q839" s="15" t="s">
        <v>203</v>
      </c>
    </row>
    <row r="840" spans="1:17">
      <c r="A840" s="14" t="s">
        <v>77</v>
      </c>
      <c r="B840" s="14">
        <v>2001</v>
      </c>
      <c r="C840" s="34">
        <v>67113374</v>
      </c>
      <c r="D840" s="32">
        <v>0.52783249573335222</v>
      </c>
      <c r="K840" s="34">
        <v>127149000</v>
      </c>
      <c r="L840" s="32">
        <v>0.34639999999999999</v>
      </c>
      <c r="M840" s="34">
        <f t="shared" ref="M840:M848" si="226">K840*L840</f>
        <v>44044413.600000001</v>
      </c>
      <c r="N840" s="34">
        <f t="shared" ref="N840:N841" si="227">K840-M840</f>
        <v>83104586.400000006</v>
      </c>
      <c r="O840" s="34">
        <v>35120</v>
      </c>
      <c r="P840" s="14" t="s">
        <v>178</v>
      </c>
      <c r="Q840" s="15" t="s">
        <v>203</v>
      </c>
    </row>
    <row r="841" spans="1:17">
      <c r="A841" s="14" t="s">
        <v>77</v>
      </c>
      <c r="B841" s="14">
        <v>2002</v>
      </c>
      <c r="C841" s="34">
        <v>73460485</v>
      </c>
      <c r="D841" s="32">
        <v>0.57640931382164851</v>
      </c>
      <c r="K841" s="34">
        <v>127445000</v>
      </c>
      <c r="L841" s="32">
        <v>0.3448</v>
      </c>
      <c r="M841" s="34">
        <f t="shared" si="226"/>
        <v>43943036</v>
      </c>
      <c r="N841" s="34">
        <f t="shared" si="227"/>
        <v>83501964</v>
      </c>
      <c r="O841" s="34">
        <v>33240</v>
      </c>
      <c r="P841" s="14" t="s">
        <v>178</v>
      </c>
      <c r="Q841" s="15" t="s">
        <v>203</v>
      </c>
    </row>
    <row r="842" spans="1:17">
      <c r="A842" s="14" t="s">
        <v>77</v>
      </c>
      <c r="B842" s="14">
        <v>2003</v>
      </c>
      <c r="C842" s="34">
        <v>79745007</v>
      </c>
      <c r="D842" s="32">
        <v>0.62438346200222361</v>
      </c>
      <c r="K842" s="34">
        <v>127718000</v>
      </c>
      <c r="L842" s="32">
        <v>0.34320000000000001</v>
      </c>
      <c r="M842" s="34">
        <f t="shared" si="226"/>
        <v>43832817.600000001</v>
      </c>
      <c r="N842" s="34">
        <f>K842-M842</f>
        <v>83885182.400000006</v>
      </c>
      <c r="O842" s="34">
        <v>33420</v>
      </c>
      <c r="P842" s="14" t="s">
        <v>178</v>
      </c>
      <c r="Q842" s="15" t="s">
        <v>203</v>
      </c>
    </row>
    <row r="843" spans="1:17">
      <c r="A843" s="14" t="s">
        <v>77</v>
      </c>
      <c r="B843" s="14">
        <v>2004</v>
      </c>
      <c r="C843" s="34">
        <v>84262717</v>
      </c>
      <c r="D843" s="32">
        <v>0.65953395010997096</v>
      </c>
      <c r="K843" s="34">
        <v>127761000</v>
      </c>
      <c r="L843" s="32">
        <v>0.34159999999999996</v>
      </c>
      <c r="M843" s="34">
        <f t="shared" si="226"/>
        <v>43643157.599999994</v>
      </c>
      <c r="N843" s="34">
        <f>K843-M843</f>
        <v>84117842.400000006</v>
      </c>
      <c r="O843" s="34">
        <v>36680</v>
      </c>
      <c r="P843" s="14" t="s">
        <v>178</v>
      </c>
      <c r="Q843" s="15" t="s">
        <v>203</v>
      </c>
    </row>
    <row r="844" spans="1:17">
      <c r="A844" s="14" t="s">
        <v>77</v>
      </c>
      <c r="B844" s="14">
        <v>2005</v>
      </c>
      <c r="C844" s="34">
        <v>90175537</v>
      </c>
      <c r="D844" s="32">
        <v>0.70574798275065942</v>
      </c>
      <c r="K844" s="34">
        <v>127773000</v>
      </c>
      <c r="L844" s="32">
        <v>0.34</v>
      </c>
      <c r="M844" s="34">
        <f t="shared" si="226"/>
        <v>43442820</v>
      </c>
      <c r="N844" s="34">
        <f t="shared" ref="N844:N848" si="228">K844-M844</f>
        <v>84330180</v>
      </c>
      <c r="O844" s="34">
        <v>38910</v>
      </c>
      <c r="P844" s="14" t="s">
        <v>178</v>
      </c>
      <c r="Q844" s="15" t="s">
        <v>203</v>
      </c>
    </row>
    <row r="845" spans="1:17">
      <c r="A845" s="14" t="s">
        <v>77</v>
      </c>
      <c r="B845" s="14">
        <v>2006</v>
      </c>
      <c r="C845" s="34">
        <v>94936100</v>
      </c>
      <c r="D845" s="32">
        <v>0.74310482482231754</v>
      </c>
      <c r="K845" s="34">
        <v>127756000</v>
      </c>
      <c r="L845" s="32">
        <v>0.33840000000000003</v>
      </c>
      <c r="M845" s="34">
        <f t="shared" si="226"/>
        <v>43232630.400000006</v>
      </c>
      <c r="N845" s="34">
        <f t="shared" si="228"/>
        <v>84523369.599999994</v>
      </c>
      <c r="O845" s="34">
        <v>38540</v>
      </c>
      <c r="P845" s="14" t="s">
        <v>178</v>
      </c>
      <c r="Q845" s="15" t="s">
        <v>203</v>
      </c>
    </row>
    <row r="846" spans="1:17">
      <c r="A846" s="14" t="s">
        <v>77</v>
      </c>
      <c r="B846" s="14">
        <v>2007</v>
      </c>
      <c r="C846" s="34">
        <v>100524900</v>
      </c>
      <c r="D846" s="32">
        <v>0.78675988048907908</v>
      </c>
      <c r="K846" s="34">
        <v>127770750</v>
      </c>
      <c r="L846" s="32">
        <v>0.33679999999999999</v>
      </c>
      <c r="M846" s="34">
        <f t="shared" si="226"/>
        <v>43033188.600000001</v>
      </c>
      <c r="N846" s="34">
        <f t="shared" si="228"/>
        <v>84737561.400000006</v>
      </c>
      <c r="O846" s="34">
        <v>37700</v>
      </c>
      <c r="P846" s="14" t="s">
        <v>178</v>
      </c>
      <c r="Q846" s="15" t="s">
        <v>203</v>
      </c>
    </row>
    <row r="847" spans="1:17">
      <c r="A847" s="14" t="s">
        <v>77</v>
      </c>
      <c r="B847" s="14">
        <v>2008</v>
      </c>
      <c r="C847" s="34">
        <v>105825300</v>
      </c>
      <c r="D847" s="32">
        <v>0.82867647058823535</v>
      </c>
      <c r="K847" s="34">
        <v>127704000</v>
      </c>
      <c r="L847" s="32">
        <v>0.33520000000000005</v>
      </c>
      <c r="M847" s="34">
        <f t="shared" si="226"/>
        <v>42806380.800000004</v>
      </c>
      <c r="N847" s="34">
        <f t="shared" si="228"/>
        <v>84897619.199999988</v>
      </c>
      <c r="O847" s="34">
        <v>37930</v>
      </c>
      <c r="P847" s="14" t="s">
        <v>178</v>
      </c>
      <c r="Q847" s="15" t="s">
        <v>203</v>
      </c>
    </row>
    <row r="848" spans="1:17">
      <c r="A848" s="14" t="s">
        <v>77</v>
      </c>
      <c r="B848" s="14">
        <v>2009</v>
      </c>
      <c r="C848" s="34">
        <v>110617300</v>
      </c>
      <c r="D848" s="32">
        <v>0.86717858262778302</v>
      </c>
      <c r="E848" s="33">
        <v>717.24160000000006</v>
      </c>
      <c r="F848" s="33">
        <v>17.76343</v>
      </c>
      <c r="G848" s="41" t="s">
        <v>207</v>
      </c>
      <c r="H848" s="33">
        <v>21.248319899999998</v>
      </c>
      <c r="I848" s="41" t="s">
        <v>207</v>
      </c>
      <c r="J848" s="41" t="s">
        <v>207</v>
      </c>
      <c r="K848" s="34">
        <v>127560000</v>
      </c>
      <c r="L848" s="32">
        <v>0.33360000000000001</v>
      </c>
      <c r="M848" s="34">
        <f t="shared" si="226"/>
        <v>42554016</v>
      </c>
      <c r="N848" s="34">
        <f t="shared" si="228"/>
        <v>85005984</v>
      </c>
      <c r="O848" s="34">
        <v>37870</v>
      </c>
      <c r="P848" s="14" t="s">
        <v>178</v>
      </c>
      <c r="Q848" s="15" t="s">
        <v>203</v>
      </c>
    </row>
    <row r="849" spans="1:17" s="35" customFormat="1">
      <c r="A849" s="35" t="s">
        <v>77</v>
      </c>
      <c r="B849" s="35">
        <v>2010</v>
      </c>
      <c r="C849" s="36">
        <v>117056039</v>
      </c>
      <c r="D849" s="37">
        <v>0.91895147589888526</v>
      </c>
      <c r="E849" s="38"/>
      <c r="F849" s="38"/>
      <c r="G849" s="37"/>
      <c r="H849" s="38"/>
      <c r="I849" s="38"/>
      <c r="J849" s="38"/>
      <c r="K849" s="36">
        <v>127380000</v>
      </c>
      <c r="L849" s="39" t="s">
        <v>207</v>
      </c>
      <c r="M849" s="39" t="s">
        <v>207</v>
      </c>
      <c r="N849" s="39" t="s">
        <v>207</v>
      </c>
      <c r="O849" s="36">
        <v>37870</v>
      </c>
      <c r="P849" s="35" t="s">
        <v>178</v>
      </c>
      <c r="Q849" s="40" t="s">
        <v>203</v>
      </c>
    </row>
    <row r="850" spans="1:17">
      <c r="A850" s="14" t="s">
        <v>78</v>
      </c>
      <c r="B850" s="14">
        <v>2000</v>
      </c>
      <c r="C850" s="34">
        <v>279504.98976604664</v>
      </c>
      <c r="D850" s="32">
        <v>5.8260550237841928E-2</v>
      </c>
      <c r="K850" s="34">
        <v>4797500</v>
      </c>
      <c r="L850" s="32">
        <v>0.217</v>
      </c>
      <c r="M850" s="34">
        <f>K850*L850</f>
        <v>1041057.5</v>
      </c>
      <c r="N850" s="34">
        <f>K850-M850</f>
        <v>3756442.5</v>
      </c>
      <c r="O850" s="34">
        <v>1790</v>
      </c>
      <c r="P850" s="14" t="s">
        <v>177</v>
      </c>
      <c r="Q850" s="15" t="s">
        <v>192</v>
      </c>
    </row>
    <row r="851" spans="1:17">
      <c r="A851" s="14" t="s">
        <v>78</v>
      </c>
      <c r="B851" s="14">
        <v>2001</v>
      </c>
      <c r="C851" s="34">
        <v>687013.68181672215</v>
      </c>
      <c r="D851" s="32">
        <v>0.13970791699374116</v>
      </c>
      <c r="K851" s="34">
        <v>4917500</v>
      </c>
      <c r="L851" s="32">
        <v>0.217</v>
      </c>
      <c r="M851" s="34">
        <f t="shared" ref="M851:M859" si="229">K851*L851</f>
        <v>1067097.5</v>
      </c>
      <c r="N851" s="34">
        <f t="shared" ref="N851:N852" si="230">K851-M851</f>
        <v>3850402.5</v>
      </c>
      <c r="O851" s="34">
        <v>1850</v>
      </c>
      <c r="P851" s="14" t="s">
        <v>177</v>
      </c>
      <c r="Q851" s="15" t="s">
        <v>192</v>
      </c>
    </row>
    <row r="852" spans="1:17">
      <c r="A852" s="14" t="s">
        <v>78</v>
      </c>
      <c r="B852" s="14">
        <v>2002</v>
      </c>
      <c r="C852" s="34">
        <v>950836.04589983844</v>
      </c>
      <c r="D852" s="32">
        <v>0.18873283959901518</v>
      </c>
      <c r="K852" s="34">
        <v>5038000</v>
      </c>
      <c r="L852" s="32">
        <v>0.217</v>
      </c>
      <c r="M852" s="34">
        <f t="shared" si="229"/>
        <v>1093246</v>
      </c>
      <c r="N852" s="34">
        <f t="shared" si="230"/>
        <v>3944754</v>
      </c>
      <c r="O852" s="34">
        <v>1890</v>
      </c>
      <c r="P852" s="14" t="s">
        <v>177</v>
      </c>
      <c r="Q852" s="15" t="s">
        <v>192</v>
      </c>
    </row>
    <row r="853" spans="1:17">
      <c r="A853" s="14" t="s">
        <v>78</v>
      </c>
      <c r="B853" s="14">
        <v>2003</v>
      </c>
      <c r="C853" s="34">
        <v>1034831.2882529607</v>
      </c>
      <c r="D853" s="32">
        <v>0.20039335558732779</v>
      </c>
      <c r="K853" s="34">
        <v>5164000</v>
      </c>
      <c r="L853" s="32">
        <v>0.217</v>
      </c>
      <c r="M853" s="34">
        <f t="shared" si="229"/>
        <v>1120588</v>
      </c>
      <c r="N853" s="34">
        <f>K853-M853</f>
        <v>4043412</v>
      </c>
      <c r="O853" s="34">
        <v>2010</v>
      </c>
      <c r="P853" s="14" t="s">
        <v>177</v>
      </c>
      <c r="Q853" s="15" t="s">
        <v>192</v>
      </c>
    </row>
    <row r="854" spans="1:17">
      <c r="A854" s="14" t="s">
        <v>78</v>
      </c>
      <c r="B854" s="14">
        <v>2004</v>
      </c>
      <c r="C854" s="34">
        <v>1213261.6836198096</v>
      </c>
      <c r="D854" s="32">
        <v>0.22935003471073906</v>
      </c>
      <c r="K854" s="34">
        <v>5290000</v>
      </c>
      <c r="L854" s="32">
        <v>0.217</v>
      </c>
      <c r="M854" s="34">
        <f t="shared" si="229"/>
        <v>1147930</v>
      </c>
      <c r="N854" s="34">
        <f t="shared" ref="N854:N859" si="231">K854-M854</f>
        <v>4142070</v>
      </c>
      <c r="O854" s="34">
        <v>2290</v>
      </c>
      <c r="P854" s="14" t="s">
        <v>177</v>
      </c>
      <c r="Q854" s="15" t="s">
        <v>192</v>
      </c>
    </row>
    <row r="855" spans="1:17">
      <c r="A855" s="14" t="s">
        <v>78</v>
      </c>
      <c r="B855" s="14">
        <v>2005</v>
      </c>
      <c r="C855" s="34">
        <v>2438720.9649930093</v>
      </c>
      <c r="D855" s="32">
        <v>0.45065526471274309</v>
      </c>
      <c r="K855" s="34">
        <v>5411500</v>
      </c>
      <c r="L855" s="32">
        <v>0.217</v>
      </c>
      <c r="M855" s="34">
        <f t="shared" si="229"/>
        <v>1174295.5</v>
      </c>
      <c r="N855" s="34">
        <f t="shared" si="231"/>
        <v>4237204.5</v>
      </c>
      <c r="O855" s="34">
        <v>2510</v>
      </c>
      <c r="P855" s="14" t="s">
        <v>177</v>
      </c>
      <c r="Q855" s="15" t="s">
        <v>192</v>
      </c>
    </row>
    <row r="856" spans="1:17">
      <c r="A856" s="14" t="s">
        <v>78</v>
      </c>
      <c r="B856" s="14">
        <v>2006</v>
      </c>
      <c r="C856" s="34">
        <v>3195368.9227886745</v>
      </c>
      <c r="D856" s="32">
        <v>0.5765732448193206</v>
      </c>
      <c r="K856" s="34">
        <v>5542000</v>
      </c>
      <c r="L856" s="32">
        <v>0.21660000000000001</v>
      </c>
      <c r="M856" s="34">
        <f t="shared" si="229"/>
        <v>1200397.2000000002</v>
      </c>
      <c r="N856" s="34">
        <f t="shared" si="231"/>
        <v>4341602.8</v>
      </c>
      <c r="O856" s="34">
        <v>2730</v>
      </c>
      <c r="P856" s="14" t="s">
        <v>177</v>
      </c>
      <c r="Q856" s="15" t="s">
        <v>192</v>
      </c>
    </row>
    <row r="857" spans="1:17">
      <c r="A857" s="14" t="s">
        <v>78</v>
      </c>
      <c r="B857" s="14">
        <v>2007</v>
      </c>
      <c r="C857" s="34">
        <v>3543701.6169917672</v>
      </c>
      <c r="D857" s="32">
        <v>0.62444081356683123</v>
      </c>
      <c r="K857" s="34">
        <v>5675000</v>
      </c>
      <c r="L857" s="32">
        <v>0.2162</v>
      </c>
      <c r="M857" s="34">
        <f t="shared" si="229"/>
        <v>1226935</v>
      </c>
      <c r="N857" s="34">
        <f t="shared" si="231"/>
        <v>4448065</v>
      </c>
      <c r="O857" s="34">
        <v>3040</v>
      </c>
      <c r="P857" s="14" t="s">
        <v>177</v>
      </c>
      <c r="Q857" s="15" t="s">
        <v>192</v>
      </c>
    </row>
    <row r="858" spans="1:17">
      <c r="A858" s="14" t="s">
        <v>78</v>
      </c>
      <c r="B858" s="14">
        <v>2008</v>
      </c>
      <c r="C858" s="34">
        <v>4361039.6910938621</v>
      </c>
      <c r="D858" s="32">
        <v>0.75035094478559228</v>
      </c>
      <c r="K858" s="34">
        <v>5812000</v>
      </c>
      <c r="L858" s="32">
        <v>0.21579999999999999</v>
      </c>
      <c r="M858" s="34">
        <f t="shared" si="229"/>
        <v>1254229.5999999999</v>
      </c>
      <c r="N858" s="34">
        <f t="shared" si="231"/>
        <v>4557770.4000000004</v>
      </c>
      <c r="O858" s="34">
        <v>3520</v>
      </c>
      <c r="P858" s="14" t="s">
        <v>177</v>
      </c>
      <c r="Q858" s="15" t="s">
        <v>192</v>
      </c>
    </row>
    <row r="859" spans="1:17">
      <c r="A859" s="14" t="s">
        <v>78</v>
      </c>
      <c r="B859" s="14">
        <v>2009</v>
      </c>
      <c r="C859" s="34">
        <v>4909622.5373363113</v>
      </c>
      <c r="D859" s="32">
        <v>0.8250079881257455</v>
      </c>
      <c r="E859" s="33">
        <v>89.880899999999997</v>
      </c>
      <c r="F859" s="33">
        <v>20.064129999999999</v>
      </c>
      <c r="G859" s="33">
        <v>0.91910774529606054</v>
      </c>
      <c r="H859" s="33">
        <v>18.7076761</v>
      </c>
      <c r="I859" s="33">
        <v>26.274239999999999</v>
      </c>
      <c r="J859" s="41" t="s">
        <v>207</v>
      </c>
      <c r="K859" s="34">
        <v>5951000</v>
      </c>
      <c r="L859" s="32">
        <v>0.21539999999999998</v>
      </c>
      <c r="M859" s="34">
        <f t="shared" si="229"/>
        <v>1281845.3999999999</v>
      </c>
      <c r="N859" s="34">
        <f t="shared" si="231"/>
        <v>4669154.5999999996</v>
      </c>
      <c r="O859" s="34">
        <v>3740</v>
      </c>
      <c r="P859" s="14" t="s">
        <v>177</v>
      </c>
      <c r="Q859" s="15" t="s">
        <v>192</v>
      </c>
    </row>
    <row r="860" spans="1:17" s="35" customFormat="1">
      <c r="A860" s="35" t="s">
        <v>78</v>
      </c>
      <c r="B860" s="35">
        <v>2010</v>
      </c>
      <c r="C860" s="36">
        <v>5455201.9028173033</v>
      </c>
      <c r="D860" s="37">
        <v>0.89532281352655563</v>
      </c>
      <c r="E860" s="38"/>
      <c r="F860" s="38"/>
      <c r="G860" s="37"/>
      <c r="H860" s="38"/>
      <c r="I860" s="38"/>
      <c r="J860" s="38"/>
      <c r="K860" s="36">
        <v>6093000</v>
      </c>
      <c r="L860" s="39" t="s">
        <v>207</v>
      </c>
      <c r="M860" s="39" t="s">
        <v>207</v>
      </c>
      <c r="N860" s="39" t="s">
        <v>207</v>
      </c>
      <c r="O860" s="36">
        <v>3740</v>
      </c>
      <c r="P860" s="35" t="s">
        <v>177</v>
      </c>
      <c r="Q860" s="40" t="s">
        <v>192</v>
      </c>
    </row>
    <row r="861" spans="1:17">
      <c r="A861" s="14" t="s">
        <v>79</v>
      </c>
      <c r="B861" s="14">
        <v>2000</v>
      </c>
      <c r="C861" s="34">
        <v>194073.68709625461</v>
      </c>
      <c r="D861" s="32">
        <v>1.3039431797162958E-2</v>
      </c>
      <c r="K861" s="34">
        <v>14883600</v>
      </c>
      <c r="L861" s="32">
        <v>0.43700000000000006</v>
      </c>
      <c r="M861" s="34">
        <f>K861*L861</f>
        <v>6504133.2000000011</v>
      </c>
      <c r="N861" s="34">
        <f>K861-M861</f>
        <v>8379466.7999999989</v>
      </c>
      <c r="O861" s="34">
        <v>1260</v>
      </c>
      <c r="P861" s="14" t="s">
        <v>177</v>
      </c>
      <c r="Q861" s="15" t="s">
        <v>191</v>
      </c>
    </row>
    <row r="862" spans="1:17">
      <c r="A862" s="14" t="s">
        <v>79</v>
      </c>
      <c r="B862" s="14">
        <v>2001</v>
      </c>
      <c r="C862" s="34">
        <v>471796.21651378495</v>
      </c>
      <c r="D862" s="32">
        <v>3.1753041499618731E-2</v>
      </c>
      <c r="K862" s="34">
        <v>14858300</v>
      </c>
      <c r="L862" s="32">
        <v>0.43540000000000001</v>
      </c>
      <c r="M862" s="34">
        <f t="shared" ref="M862:M870" si="232">K862*L862</f>
        <v>6469303.8200000003</v>
      </c>
      <c r="N862" s="34">
        <f t="shared" ref="N862:N863" si="233">K862-M862</f>
        <v>8388996.1799999997</v>
      </c>
      <c r="O862" s="34">
        <v>1350</v>
      </c>
      <c r="P862" s="14" t="s">
        <v>177</v>
      </c>
      <c r="Q862" s="15" t="s">
        <v>191</v>
      </c>
    </row>
    <row r="863" spans="1:17">
      <c r="A863" s="14" t="s">
        <v>79</v>
      </c>
      <c r="B863" s="14">
        <v>2002</v>
      </c>
      <c r="C863" s="34">
        <v>694473.15221954987</v>
      </c>
      <c r="D863" s="32">
        <v>4.6737857595081055E-2</v>
      </c>
      <c r="K863" s="34">
        <v>14858900</v>
      </c>
      <c r="L863" s="32">
        <v>0.43380000000000002</v>
      </c>
      <c r="M863" s="34">
        <f t="shared" si="232"/>
        <v>6445790.8200000003</v>
      </c>
      <c r="N863" s="34">
        <f t="shared" si="233"/>
        <v>8413109.1799999997</v>
      </c>
      <c r="O863" s="34">
        <v>1520</v>
      </c>
      <c r="P863" s="14" t="s">
        <v>177</v>
      </c>
      <c r="Q863" s="15" t="s">
        <v>191</v>
      </c>
    </row>
    <row r="864" spans="1:17">
      <c r="A864" s="14" t="s">
        <v>79</v>
      </c>
      <c r="B864" s="14">
        <v>2003</v>
      </c>
      <c r="C864" s="34">
        <v>1166339.4053000303</v>
      </c>
      <c r="D864" s="32">
        <v>7.8230559078411047E-2</v>
      </c>
      <c r="K864" s="34">
        <v>14909000</v>
      </c>
      <c r="L864" s="32">
        <v>0.43219999999999997</v>
      </c>
      <c r="M864" s="34">
        <f t="shared" si="232"/>
        <v>6443669.7999999998</v>
      </c>
      <c r="N864" s="34">
        <f>K864-M864</f>
        <v>8465330.1999999993</v>
      </c>
      <c r="O864" s="34">
        <v>1800</v>
      </c>
      <c r="P864" s="14" t="s">
        <v>177</v>
      </c>
      <c r="Q864" s="15" t="s">
        <v>191</v>
      </c>
    </row>
    <row r="865" spans="1:17">
      <c r="A865" s="14" t="s">
        <v>79</v>
      </c>
      <c r="B865" s="14">
        <v>2004</v>
      </c>
      <c r="C865" s="34">
        <v>1763566.3911990821</v>
      </c>
      <c r="D865" s="32">
        <v>0.11746928603204437</v>
      </c>
      <c r="K865" s="34">
        <v>15013000</v>
      </c>
      <c r="L865" s="32">
        <v>0.43060000000000004</v>
      </c>
      <c r="M865" s="34">
        <f t="shared" si="232"/>
        <v>6464597.8000000007</v>
      </c>
      <c r="N865" s="34">
        <f t="shared" ref="N865:N870" si="234">K865-M865</f>
        <v>8548402.1999999993</v>
      </c>
      <c r="O865" s="34">
        <v>2300</v>
      </c>
      <c r="P865" s="14" t="s">
        <v>177</v>
      </c>
      <c r="Q865" s="15" t="s">
        <v>191</v>
      </c>
    </row>
    <row r="866" spans="1:17">
      <c r="A866" s="14" t="s">
        <v>79</v>
      </c>
      <c r="B866" s="14">
        <v>2005</v>
      </c>
      <c r="C866" s="34">
        <v>4107033.9807811058</v>
      </c>
      <c r="D866" s="32">
        <v>0.27114504395465144</v>
      </c>
      <c r="K866" s="34">
        <v>15147000</v>
      </c>
      <c r="L866" s="32">
        <v>0.42899999999999999</v>
      </c>
      <c r="M866" s="34">
        <f t="shared" si="232"/>
        <v>6498063</v>
      </c>
      <c r="N866" s="34">
        <f t="shared" si="234"/>
        <v>8648937</v>
      </c>
      <c r="O866" s="34">
        <v>2930</v>
      </c>
      <c r="P866" s="14" t="s">
        <v>177</v>
      </c>
      <c r="Q866" s="15" t="s">
        <v>191</v>
      </c>
    </row>
    <row r="867" spans="1:17">
      <c r="A867" s="14" t="s">
        <v>79</v>
      </c>
      <c r="B867" s="14">
        <v>2006</v>
      </c>
      <c r="C867" s="34">
        <v>5283528.6882519769</v>
      </c>
      <c r="D867" s="32">
        <v>0.3451459481093001</v>
      </c>
      <c r="K867" s="34">
        <v>15308100</v>
      </c>
      <c r="L867" s="32">
        <v>0.42619999999999997</v>
      </c>
      <c r="M867" s="34">
        <f t="shared" si="232"/>
        <v>6524312.2199999997</v>
      </c>
      <c r="N867" s="34">
        <f t="shared" si="234"/>
        <v>8783787.7800000012</v>
      </c>
      <c r="O867" s="34">
        <v>3860</v>
      </c>
      <c r="P867" s="14" t="s">
        <v>177</v>
      </c>
      <c r="Q867" s="15" t="s">
        <v>191</v>
      </c>
    </row>
    <row r="868" spans="1:17">
      <c r="A868" s="14" t="s">
        <v>79</v>
      </c>
      <c r="B868" s="14">
        <v>2007</v>
      </c>
      <c r="C868" s="34">
        <v>8660099.377736941</v>
      </c>
      <c r="D868" s="32">
        <v>0.55928619998042783</v>
      </c>
      <c r="K868" s="34">
        <v>15484200</v>
      </c>
      <c r="L868" s="32">
        <v>0.42340000000000005</v>
      </c>
      <c r="M868" s="34">
        <f t="shared" si="232"/>
        <v>6556010.2800000012</v>
      </c>
      <c r="N868" s="34">
        <f t="shared" si="234"/>
        <v>8928189.7199999988</v>
      </c>
      <c r="O868" s="34">
        <v>4970</v>
      </c>
      <c r="P868" s="14" t="s">
        <v>177</v>
      </c>
      <c r="Q868" s="15" t="s">
        <v>191</v>
      </c>
    </row>
    <row r="869" spans="1:17">
      <c r="A869" s="14" t="s">
        <v>79</v>
      </c>
      <c r="B869" s="14">
        <v>2008</v>
      </c>
      <c r="C869" s="34">
        <v>10920882.111449396</v>
      </c>
      <c r="D869" s="32">
        <v>0.69675144260874033</v>
      </c>
      <c r="K869" s="34">
        <v>15674000</v>
      </c>
      <c r="L869" s="32">
        <v>0.42060000000000003</v>
      </c>
      <c r="M869" s="34">
        <f t="shared" si="232"/>
        <v>6592484.4000000004</v>
      </c>
      <c r="N869" s="34">
        <f t="shared" si="234"/>
        <v>9081515.5999999996</v>
      </c>
      <c r="O869" s="34">
        <v>6140</v>
      </c>
      <c r="P869" s="14" t="s">
        <v>177</v>
      </c>
      <c r="Q869" s="15" t="s">
        <v>191</v>
      </c>
    </row>
    <row r="870" spans="1:17">
      <c r="A870" s="14" t="s">
        <v>79</v>
      </c>
      <c r="B870" s="14">
        <v>2009</v>
      </c>
      <c r="C870" s="34">
        <v>10961201.139889939</v>
      </c>
      <c r="D870" s="32">
        <v>0.68990440205752379</v>
      </c>
      <c r="E870" s="41" t="s">
        <v>207</v>
      </c>
      <c r="F870" s="41" t="s">
        <v>207</v>
      </c>
      <c r="G870" s="41" t="s">
        <v>207</v>
      </c>
      <c r="H870" s="33">
        <v>2.7915920000000001</v>
      </c>
      <c r="I870" s="33">
        <v>52.104149999999997</v>
      </c>
      <c r="J870" s="33">
        <v>170.85550000000001</v>
      </c>
      <c r="K870" s="34">
        <v>15888000</v>
      </c>
      <c r="L870" s="32">
        <v>0.4178</v>
      </c>
      <c r="M870" s="34">
        <f t="shared" si="232"/>
        <v>6638006.4000000004</v>
      </c>
      <c r="N870" s="34">
        <f t="shared" si="234"/>
        <v>9249993.5999999996</v>
      </c>
      <c r="O870" s="34">
        <v>6740</v>
      </c>
      <c r="P870" s="14" t="s">
        <v>177</v>
      </c>
      <c r="Q870" s="15" t="s">
        <v>191</v>
      </c>
    </row>
    <row r="871" spans="1:17" s="35" customFormat="1">
      <c r="A871" s="35" t="s">
        <v>79</v>
      </c>
      <c r="B871" s="35">
        <v>2010</v>
      </c>
      <c r="C871" s="36">
        <v>12435724.259553729</v>
      </c>
      <c r="D871" s="37">
        <v>0.77182995652642306</v>
      </c>
      <c r="E871" s="38"/>
      <c r="F871" s="38"/>
      <c r="G871" s="37"/>
      <c r="H871" s="38"/>
      <c r="I871" s="38"/>
      <c r="J871" s="38"/>
      <c r="K871" s="36">
        <v>16112000</v>
      </c>
      <c r="L871" s="39" t="s">
        <v>207</v>
      </c>
      <c r="M871" s="39" t="s">
        <v>207</v>
      </c>
      <c r="N871" s="39" t="s">
        <v>207</v>
      </c>
      <c r="O871" s="36">
        <v>6740</v>
      </c>
      <c r="P871" s="35" t="s">
        <v>177</v>
      </c>
      <c r="Q871" s="40" t="s">
        <v>191</v>
      </c>
    </row>
    <row r="872" spans="1:17">
      <c r="A872" s="14" t="s">
        <v>80</v>
      </c>
      <c r="B872" s="14">
        <v>2000</v>
      </c>
      <c r="C872" s="34">
        <v>155133</v>
      </c>
      <c r="D872" s="32">
        <v>4.934155755177607E-3</v>
      </c>
      <c r="K872" s="34">
        <v>31440637</v>
      </c>
      <c r="L872" s="32">
        <v>0.80299999999999994</v>
      </c>
      <c r="M872" s="34">
        <f>K872*L872</f>
        <v>25246831.510999996</v>
      </c>
      <c r="N872" s="34">
        <f>K872-M872</f>
        <v>6193805.4890000038</v>
      </c>
      <c r="O872" s="34">
        <v>420</v>
      </c>
      <c r="P872" s="14" t="s">
        <v>177</v>
      </c>
      <c r="Q872" s="15" t="s">
        <v>193</v>
      </c>
    </row>
    <row r="873" spans="1:17">
      <c r="A873" s="14" t="s">
        <v>80</v>
      </c>
      <c r="B873" s="14">
        <v>2001</v>
      </c>
      <c r="C873" s="34">
        <v>521777</v>
      </c>
      <c r="D873" s="32">
        <v>1.6169406574284607E-2</v>
      </c>
      <c r="K873" s="34">
        <v>32269397</v>
      </c>
      <c r="L873" s="32">
        <v>0.80099999999999993</v>
      </c>
      <c r="M873" s="34">
        <f t="shared" ref="M873:M881" si="235">K873*L873</f>
        <v>25847786.996999998</v>
      </c>
      <c r="N873" s="34">
        <f t="shared" ref="N873:N874" si="236">K873-M873</f>
        <v>6421610.0030000024</v>
      </c>
      <c r="O873" s="34">
        <v>400</v>
      </c>
      <c r="P873" s="14" t="s">
        <v>177</v>
      </c>
      <c r="Q873" s="15" t="s">
        <v>193</v>
      </c>
    </row>
    <row r="874" spans="1:17">
      <c r="A874" s="14" t="s">
        <v>80</v>
      </c>
      <c r="B874" s="14">
        <v>2002</v>
      </c>
      <c r="C874" s="34">
        <v>1020658</v>
      </c>
      <c r="D874" s="32">
        <v>3.0818101945898856E-2</v>
      </c>
      <c r="K874" s="34">
        <v>33118782</v>
      </c>
      <c r="L874" s="32">
        <v>0.79900000000000004</v>
      </c>
      <c r="M874" s="34">
        <f t="shared" si="235"/>
        <v>26461906.818</v>
      </c>
      <c r="N874" s="34">
        <f t="shared" si="236"/>
        <v>6656875.182</v>
      </c>
      <c r="O874" s="34">
        <v>390</v>
      </c>
      <c r="P874" s="14" t="s">
        <v>177</v>
      </c>
      <c r="Q874" s="15" t="s">
        <v>193</v>
      </c>
    </row>
    <row r="875" spans="1:17">
      <c r="A875" s="14" t="s">
        <v>80</v>
      </c>
      <c r="B875" s="14">
        <v>2003</v>
      </c>
      <c r="C875" s="34">
        <v>1900396</v>
      </c>
      <c r="D875" s="32">
        <v>5.5907804294619216E-2</v>
      </c>
      <c r="K875" s="34">
        <v>33991605</v>
      </c>
      <c r="L875" s="32">
        <v>0.79700000000000004</v>
      </c>
      <c r="M875" s="34">
        <f t="shared" si="235"/>
        <v>27091309.185000002</v>
      </c>
      <c r="N875" s="34">
        <f>K875-M875</f>
        <v>6900295.8149999976</v>
      </c>
      <c r="O875" s="34">
        <v>410</v>
      </c>
      <c r="P875" s="14" t="s">
        <v>177</v>
      </c>
      <c r="Q875" s="15" t="s">
        <v>193</v>
      </c>
    </row>
    <row r="876" spans="1:17">
      <c r="A876" s="14" t="s">
        <v>80</v>
      </c>
      <c r="B876" s="14">
        <v>2004</v>
      </c>
      <c r="C876" s="34">
        <v>2820096</v>
      </c>
      <c r="D876" s="32">
        <v>8.0827355035484577E-2</v>
      </c>
      <c r="K876" s="34">
        <v>34890366</v>
      </c>
      <c r="L876" s="32">
        <v>0.79500000000000004</v>
      </c>
      <c r="M876" s="34">
        <f t="shared" si="235"/>
        <v>27737840.970000003</v>
      </c>
      <c r="N876" s="34">
        <f t="shared" ref="N876:N881" si="237">K876-M876</f>
        <v>7152525.0299999975</v>
      </c>
      <c r="O876" s="34">
        <v>460</v>
      </c>
      <c r="P876" s="14" t="s">
        <v>177</v>
      </c>
      <c r="Q876" s="15" t="s">
        <v>193</v>
      </c>
    </row>
    <row r="877" spans="1:17">
      <c r="A877" s="14" t="s">
        <v>80</v>
      </c>
      <c r="B877" s="14">
        <v>2005</v>
      </c>
      <c r="C877" s="34">
        <v>5366059</v>
      </c>
      <c r="D877" s="32">
        <v>0.14981967671916049</v>
      </c>
      <c r="K877" s="34">
        <v>35816784</v>
      </c>
      <c r="L877" s="32">
        <v>0.79299999999999993</v>
      </c>
      <c r="M877" s="34">
        <f t="shared" si="235"/>
        <v>28402709.711999997</v>
      </c>
      <c r="N877" s="34">
        <f t="shared" si="237"/>
        <v>7414074.2880000025</v>
      </c>
      <c r="O877" s="34">
        <v>520</v>
      </c>
      <c r="P877" s="14" t="s">
        <v>177</v>
      </c>
      <c r="Q877" s="15" t="s">
        <v>193</v>
      </c>
    </row>
    <row r="878" spans="1:17">
      <c r="A878" s="14" t="s">
        <v>80</v>
      </c>
      <c r="B878" s="14">
        <v>2006</v>
      </c>
      <c r="C878" s="34">
        <v>7323533</v>
      </c>
      <c r="D878" s="32">
        <v>0.19916268019028699</v>
      </c>
      <c r="K878" s="34">
        <v>36771613</v>
      </c>
      <c r="L878" s="32">
        <v>0.79</v>
      </c>
      <c r="M878" s="34">
        <f t="shared" si="235"/>
        <v>29049574.27</v>
      </c>
      <c r="N878" s="34">
        <f t="shared" si="237"/>
        <v>7722038.7300000004</v>
      </c>
      <c r="O878" s="34">
        <v>570</v>
      </c>
      <c r="P878" s="14" t="s">
        <v>177</v>
      </c>
      <c r="Q878" s="15" t="s">
        <v>193</v>
      </c>
    </row>
    <row r="879" spans="1:17">
      <c r="A879" s="14" t="s">
        <v>80</v>
      </c>
      <c r="B879" s="14">
        <v>2007</v>
      </c>
      <c r="C879" s="34">
        <v>11350000</v>
      </c>
      <c r="D879" s="32">
        <v>0.30062481490715554</v>
      </c>
      <c r="K879" s="34">
        <v>37754701</v>
      </c>
      <c r="L879" s="32">
        <v>0.78700000000000003</v>
      </c>
      <c r="M879" s="34">
        <f t="shared" si="235"/>
        <v>29712949.687000003</v>
      </c>
      <c r="N879" s="34">
        <f t="shared" si="237"/>
        <v>8041751.3129999973</v>
      </c>
      <c r="O879" s="34">
        <v>660</v>
      </c>
      <c r="P879" s="14" t="s">
        <v>177</v>
      </c>
      <c r="Q879" s="15" t="s">
        <v>193</v>
      </c>
    </row>
    <row r="880" spans="1:17">
      <c r="A880" s="14" t="s">
        <v>80</v>
      </c>
      <c r="B880" s="14">
        <v>2008</v>
      </c>
      <c r="C880" s="34">
        <v>16409000</v>
      </c>
      <c r="D880" s="32">
        <v>0.42329080183850964</v>
      </c>
      <c r="K880" s="34">
        <v>38765312</v>
      </c>
      <c r="L880" s="32">
        <v>0.78400000000000003</v>
      </c>
      <c r="M880" s="34">
        <f t="shared" si="235"/>
        <v>30392004.608000003</v>
      </c>
      <c r="N880" s="34">
        <f t="shared" si="237"/>
        <v>8373307.3919999972</v>
      </c>
      <c r="O880" s="34">
        <v>730</v>
      </c>
      <c r="P880" s="14" t="s">
        <v>177</v>
      </c>
      <c r="Q880" s="15" t="s">
        <v>193</v>
      </c>
    </row>
    <row r="881" spans="1:17">
      <c r="A881" s="14" t="s">
        <v>80</v>
      </c>
      <c r="B881" s="14">
        <v>2009</v>
      </c>
      <c r="C881" s="34">
        <v>18909200</v>
      </c>
      <c r="D881" s="32">
        <v>0.47508147514642163</v>
      </c>
      <c r="E881" s="33">
        <v>38.961928399999998</v>
      </c>
      <c r="F881" s="33">
        <v>8.144559000000001</v>
      </c>
      <c r="G881" s="41" t="s">
        <v>207</v>
      </c>
      <c r="H881" s="33">
        <v>4.4066840999999997</v>
      </c>
      <c r="I881" s="33">
        <v>8.2829339999999991</v>
      </c>
      <c r="J881" s="41" t="s">
        <v>207</v>
      </c>
      <c r="K881" s="34">
        <v>39802015</v>
      </c>
      <c r="L881" s="32">
        <v>0.78099999999999992</v>
      </c>
      <c r="M881" s="34">
        <f t="shared" si="235"/>
        <v>31085373.714999996</v>
      </c>
      <c r="N881" s="34">
        <f t="shared" si="237"/>
        <v>8716641.2850000039</v>
      </c>
      <c r="O881" s="34">
        <v>770</v>
      </c>
      <c r="P881" s="14" t="s">
        <v>177</v>
      </c>
      <c r="Q881" s="15" t="s">
        <v>193</v>
      </c>
    </row>
    <row r="882" spans="1:17" s="35" customFormat="1">
      <c r="A882" s="35" t="s">
        <v>80</v>
      </c>
      <c r="B882" s="35">
        <v>2010</v>
      </c>
      <c r="C882" s="36">
        <v>16969121</v>
      </c>
      <c r="D882" s="37">
        <v>0.41526860485035361</v>
      </c>
      <c r="E882" s="38"/>
      <c r="F882" s="38"/>
      <c r="G882" s="37"/>
      <c r="H882" s="38"/>
      <c r="I882" s="38"/>
      <c r="J882" s="38"/>
      <c r="K882" s="36">
        <v>40863000</v>
      </c>
      <c r="L882" s="39" t="s">
        <v>207</v>
      </c>
      <c r="M882" s="39" t="s">
        <v>207</v>
      </c>
      <c r="N882" s="39" t="s">
        <v>207</v>
      </c>
      <c r="O882" s="36">
        <v>770</v>
      </c>
      <c r="P882" s="35" t="s">
        <v>178</v>
      </c>
      <c r="Q882" s="40" t="s">
        <v>193</v>
      </c>
    </row>
    <row r="883" spans="1:17">
      <c r="A883" s="14" t="s">
        <v>175</v>
      </c>
      <c r="B883" s="14">
        <v>2000</v>
      </c>
      <c r="C883" s="34">
        <v>23292812</v>
      </c>
      <c r="D883" s="32">
        <v>0.49550740299523488</v>
      </c>
      <c r="K883" s="34">
        <v>47008000</v>
      </c>
      <c r="L883" s="32">
        <v>0.20399999999999999</v>
      </c>
      <c r="M883" s="34">
        <f>K883*L883</f>
        <v>9589632</v>
      </c>
      <c r="N883" s="34">
        <f>K883-M883</f>
        <v>37418368</v>
      </c>
      <c r="O883" s="34">
        <v>9910</v>
      </c>
      <c r="P883" s="14" t="s">
        <v>178</v>
      </c>
      <c r="Q883" s="15" t="s">
        <v>203</v>
      </c>
    </row>
    <row r="884" spans="1:17">
      <c r="A884" s="14" t="s">
        <v>175</v>
      </c>
      <c r="B884" s="14">
        <v>2001</v>
      </c>
      <c r="C884" s="34">
        <v>29045698</v>
      </c>
      <c r="D884" s="32">
        <v>0.61333483962244228</v>
      </c>
      <c r="K884" s="34">
        <v>47357000</v>
      </c>
      <c r="L884" s="32">
        <v>0.2016</v>
      </c>
      <c r="M884" s="34">
        <f t="shared" ref="M884:M892" si="238">K884*L884</f>
        <v>9547171.1999999993</v>
      </c>
      <c r="N884" s="34">
        <f t="shared" ref="N884:N885" si="239">K884-M884</f>
        <v>37809828.799999997</v>
      </c>
      <c r="O884" s="34">
        <v>10890</v>
      </c>
      <c r="P884" s="14" t="s">
        <v>178</v>
      </c>
      <c r="Q884" s="15" t="s">
        <v>203</v>
      </c>
    </row>
    <row r="885" spans="1:17">
      <c r="A885" s="14" t="s">
        <v>175</v>
      </c>
      <c r="B885" s="14">
        <v>2002</v>
      </c>
      <c r="C885" s="34">
        <v>32342770</v>
      </c>
      <c r="D885" s="32">
        <v>0.67915606232413595</v>
      </c>
      <c r="K885" s="34">
        <v>47622000</v>
      </c>
      <c r="L885" s="32">
        <v>0.19920000000000002</v>
      </c>
      <c r="M885" s="34">
        <f t="shared" si="238"/>
        <v>9486302.4000000004</v>
      </c>
      <c r="N885" s="34">
        <f t="shared" si="239"/>
        <v>38135697.600000001</v>
      </c>
      <c r="O885" s="34">
        <v>11830</v>
      </c>
      <c r="P885" s="14" t="s">
        <v>178</v>
      </c>
      <c r="Q885" s="15" t="s">
        <v>203</v>
      </c>
    </row>
    <row r="886" spans="1:17">
      <c r="A886" s="14" t="s">
        <v>175</v>
      </c>
      <c r="B886" s="14">
        <v>2003</v>
      </c>
      <c r="C886" s="34">
        <v>33591623</v>
      </c>
      <c r="D886" s="32">
        <v>0.7018872730311958</v>
      </c>
      <c r="K886" s="34">
        <v>47859000</v>
      </c>
      <c r="L886" s="32">
        <v>0.1968</v>
      </c>
      <c r="M886" s="34">
        <f t="shared" si="238"/>
        <v>9418651.1999999993</v>
      </c>
      <c r="N886" s="34">
        <f>K886-M886</f>
        <v>38440348.799999997</v>
      </c>
      <c r="O886" s="34">
        <v>12680</v>
      </c>
      <c r="P886" s="14" t="s">
        <v>178</v>
      </c>
      <c r="Q886" s="15" t="s">
        <v>203</v>
      </c>
    </row>
    <row r="887" spans="1:17">
      <c r="A887" s="14" t="s">
        <v>175</v>
      </c>
      <c r="B887" s="14">
        <v>2004</v>
      </c>
      <c r="C887" s="34">
        <v>36146437</v>
      </c>
      <c r="D887" s="32">
        <v>0.75243941380961299</v>
      </c>
      <c r="K887" s="34">
        <v>48039000</v>
      </c>
      <c r="L887" s="32">
        <v>0.19440000000000002</v>
      </c>
      <c r="M887" s="34">
        <f t="shared" si="238"/>
        <v>9338781.6000000015</v>
      </c>
      <c r="N887" s="34">
        <f t="shared" ref="N887:N892" si="240">K887-M887</f>
        <v>38700218.399999999</v>
      </c>
      <c r="O887" s="34">
        <v>14830</v>
      </c>
      <c r="P887" s="14" t="s">
        <v>178</v>
      </c>
      <c r="Q887" s="15" t="s">
        <v>203</v>
      </c>
    </row>
    <row r="888" spans="1:17">
      <c r="A888" s="14" t="s">
        <v>175</v>
      </c>
      <c r="B888" s="14">
        <v>2005</v>
      </c>
      <c r="C888" s="34">
        <v>38361224</v>
      </c>
      <c r="D888" s="32">
        <v>0.7969010760729569</v>
      </c>
      <c r="K888" s="34">
        <v>48138000</v>
      </c>
      <c r="L888" s="32">
        <v>0.192</v>
      </c>
      <c r="M888" s="34">
        <f t="shared" si="238"/>
        <v>9242496</v>
      </c>
      <c r="N888" s="34">
        <f t="shared" si="240"/>
        <v>38895504</v>
      </c>
      <c r="O888" s="34">
        <v>16900</v>
      </c>
      <c r="P888" s="14" t="s">
        <v>178</v>
      </c>
      <c r="Q888" s="15" t="s">
        <v>203</v>
      </c>
    </row>
    <row r="889" spans="1:17">
      <c r="A889" s="14" t="s">
        <v>175</v>
      </c>
      <c r="B889" s="14">
        <v>2006</v>
      </c>
      <c r="C889" s="34">
        <v>40197416</v>
      </c>
      <c r="D889" s="32">
        <v>0.83229633310557594</v>
      </c>
      <c r="K889" s="34">
        <v>48297000</v>
      </c>
      <c r="L889" s="32">
        <v>0.1898</v>
      </c>
      <c r="M889" s="34">
        <f t="shared" si="238"/>
        <v>9166770.5999999996</v>
      </c>
      <c r="N889" s="34">
        <f t="shared" si="240"/>
        <v>39130229.399999999</v>
      </c>
      <c r="O889" s="34">
        <v>18950</v>
      </c>
      <c r="P889" s="14" t="s">
        <v>178</v>
      </c>
      <c r="Q889" s="15" t="s">
        <v>203</v>
      </c>
    </row>
    <row r="890" spans="1:17">
      <c r="A890" s="14" t="s">
        <v>175</v>
      </c>
      <c r="B890" s="14">
        <v>2007</v>
      </c>
      <c r="C890" s="34">
        <v>43497541</v>
      </c>
      <c r="D890" s="32">
        <v>0.89767089730889882</v>
      </c>
      <c r="K890" s="34">
        <v>48456000</v>
      </c>
      <c r="L890" s="32">
        <v>0.18760000000000002</v>
      </c>
      <c r="M890" s="34">
        <f t="shared" si="238"/>
        <v>9090345.6000000015</v>
      </c>
      <c r="N890" s="34">
        <f t="shared" si="240"/>
        <v>39365654.399999999</v>
      </c>
      <c r="O890" s="34">
        <v>21210</v>
      </c>
      <c r="P890" s="14" t="s">
        <v>178</v>
      </c>
      <c r="Q890" s="15" t="s">
        <v>203</v>
      </c>
    </row>
    <row r="891" spans="1:17">
      <c r="A891" s="14" t="s">
        <v>175</v>
      </c>
      <c r="B891" s="14">
        <v>2008</v>
      </c>
      <c r="C891" s="34">
        <v>45606984</v>
      </c>
      <c r="D891" s="32">
        <v>0.93828016540827452</v>
      </c>
      <c r="K891" s="34">
        <v>48607000</v>
      </c>
      <c r="L891" s="32">
        <v>0.18539999999999998</v>
      </c>
      <c r="M891" s="34">
        <f t="shared" si="238"/>
        <v>9011737.7999999989</v>
      </c>
      <c r="N891" s="34">
        <f t="shared" si="240"/>
        <v>39595262.200000003</v>
      </c>
      <c r="O891" s="34">
        <v>21570</v>
      </c>
      <c r="P891" s="14" t="s">
        <v>178</v>
      </c>
      <c r="Q891" s="15" t="s">
        <v>203</v>
      </c>
    </row>
    <row r="892" spans="1:17">
      <c r="A892" s="14" t="s">
        <v>175</v>
      </c>
      <c r="B892" s="14">
        <v>2009</v>
      </c>
      <c r="C892" s="34">
        <v>47944195</v>
      </c>
      <c r="D892" s="32">
        <v>0.98353119166307668</v>
      </c>
      <c r="E892" s="41" t="s">
        <v>207</v>
      </c>
      <c r="F892" s="41" t="s">
        <v>207</v>
      </c>
      <c r="G892" s="41" t="s">
        <v>207</v>
      </c>
      <c r="H892" s="33">
        <v>32.165298</v>
      </c>
      <c r="I892" s="41" t="s">
        <v>207</v>
      </c>
      <c r="J892" s="41" t="s">
        <v>207</v>
      </c>
      <c r="K892" s="34">
        <v>48747000</v>
      </c>
      <c r="L892" s="32">
        <v>0.1832</v>
      </c>
      <c r="M892" s="34">
        <f t="shared" si="238"/>
        <v>8930450.4000000004</v>
      </c>
      <c r="N892" s="34">
        <f t="shared" si="240"/>
        <v>39816549.600000001</v>
      </c>
      <c r="O892" s="34">
        <v>19830</v>
      </c>
      <c r="P892" s="14" t="s">
        <v>178</v>
      </c>
      <c r="Q892" s="15" t="s">
        <v>203</v>
      </c>
    </row>
    <row r="893" spans="1:17" s="35" customFormat="1">
      <c r="A893" s="35" t="s">
        <v>175</v>
      </c>
      <c r="B893" s="35">
        <v>2010</v>
      </c>
      <c r="C893" s="36">
        <v>50531271</v>
      </c>
      <c r="D893" s="37">
        <v>1.0338878976982098</v>
      </c>
      <c r="E893" s="38"/>
      <c r="F893" s="38"/>
      <c r="G893" s="37"/>
      <c r="H893" s="38"/>
      <c r="I893" s="38"/>
      <c r="J893" s="38"/>
      <c r="K893" s="36">
        <v>48875000</v>
      </c>
      <c r="L893" s="39" t="s">
        <v>207</v>
      </c>
      <c r="M893" s="39" t="s">
        <v>207</v>
      </c>
      <c r="N893" s="39" t="s">
        <v>207</v>
      </c>
      <c r="O893" s="36">
        <v>19830</v>
      </c>
      <c r="P893" s="35" t="s">
        <v>178</v>
      </c>
      <c r="Q893" s="40" t="s">
        <v>203</v>
      </c>
    </row>
    <row r="894" spans="1:17">
      <c r="A894" s="14" t="s">
        <v>81</v>
      </c>
      <c r="B894" s="14">
        <v>2000</v>
      </c>
      <c r="C894" s="34">
        <v>34303.425333940264</v>
      </c>
      <c r="D894" s="32">
        <v>2.0178485490553098E-2</v>
      </c>
      <c r="K894" s="34">
        <v>1700000</v>
      </c>
      <c r="L894" s="44" t="s">
        <v>207</v>
      </c>
      <c r="M894" s="44" t="s">
        <v>207</v>
      </c>
      <c r="N894" s="44" t="s">
        <v>207</v>
      </c>
      <c r="O894" s="34">
        <v>2590</v>
      </c>
      <c r="P894" s="14" t="s">
        <v>177</v>
      </c>
      <c r="Q894" s="15" t="s">
        <v>191</v>
      </c>
    </row>
    <row r="895" spans="1:17">
      <c r="A895" s="14" t="s">
        <v>81</v>
      </c>
      <c r="B895" s="14">
        <v>2001</v>
      </c>
      <c r="C895" s="34">
        <v>52722.700132711951</v>
      </c>
      <c r="D895" s="32">
        <v>3.0634921634347445E-2</v>
      </c>
      <c r="K895" s="34">
        <v>1721000</v>
      </c>
      <c r="L895" s="44" t="s">
        <v>207</v>
      </c>
      <c r="M895" s="44" t="s">
        <v>207</v>
      </c>
      <c r="N895" s="44" t="s">
        <v>207</v>
      </c>
      <c r="O895" s="34">
        <v>2590</v>
      </c>
      <c r="P895" s="14" t="s">
        <v>177</v>
      </c>
      <c r="Q895" s="15" t="s">
        <v>191</v>
      </c>
    </row>
    <row r="896" spans="1:17">
      <c r="A896" s="14" t="s">
        <v>81</v>
      </c>
      <c r="B896" s="14">
        <v>2002</v>
      </c>
      <c r="C896" s="34">
        <v>81031.453651956326</v>
      </c>
      <c r="D896" s="32">
        <v>4.6650232384545957E-2</v>
      </c>
      <c r="K896" s="34">
        <v>1737000</v>
      </c>
      <c r="L896" s="44" t="s">
        <v>207</v>
      </c>
      <c r="M896" s="44" t="s">
        <v>207</v>
      </c>
      <c r="N896" s="44" t="s">
        <v>207</v>
      </c>
      <c r="O896" s="34">
        <v>2590</v>
      </c>
      <c r="P896" s="14" t="s">
        <v>177</v>
      </c>
      <c r="Q896" s="15" t="s">
        <v>191</v>
      </c>
    </row>
    <row r="897" spans="1:17">
      <c r="A897" s="14" t="s">
        <v>81</v>
      </c>
      <c r="B897" s="14">
        <v>2003</v>
      </c>
      <c r="C897" s="34">
        <v>124541.29820151397</v>
      </c>
      <c r="D897" s="32">
        <v>7.1247882266312346E-2</v>
      </c>
      <c r="K897" s="34">
        <v>1748000</v>
      </c>
      <c r="L897" s="44" t="s">
        <v>207</v>
      </c>
      <c r="M897" s="44" t="s">
        <v>207</v>
      </c>
      <c r="N897" s="44" t="s">
        <v>207</v>
      </c>
      <c r="O897" s="34">
        <v>2590</v>
      </c>
      <c r="P897" s="14" t="s">
        <v>177</v>
      </c>
      <c r="Q897" s="15" t="s">
        <v>191</v>
      </c>
    </row>
    <row r="898" spans="1:17">
      <c r="A898" s="14" t="s">
        <v>81</v>
      </c>
      <c r="B898" s="14">
        <v>2004</v>
      </c>
      <c r="C898" s="34">
        <v>171912.1587272796</v>
      </c>
      <c r="D898" s="32">
        <v>9.78441427019235E-2</v>
      </c>
      <c r="K898" s="34">
        <v>1757000</v>
      </c>
      <c r="L898" s="44" t="s">
        <v>207</v>
      </c>
      <c r="M898" s="44" t="s">
        <v>207</v>
      </c>
      <c r="N898" s="44" t="s">
        <v>207</v>
      </c>
      <c r="O898" s="34">
        <v>2590</v>
      </c>
      <c r="P898" s="14" t="s">
        <v>177</v>
      </c>
      <c r="Q898" s="15" t="s">
        <v>191</v>
      </c>
    </row>
    <row r="899" spans="1:17">
      <c r="A899" s="14" t="s">
        <v>81</v>
      </c>
      <c r="B899" s="14">
        <v>2005</v>
      </c>
      <c r="C899" s="34">
        <v>294191.07373956731</v>
      </c>
      <c r="D899" s="32">
        <v>0.16649183573263571</v>
      </c>
      <c r="K899" s="34">
        <v>1767000</v>
      </c>
      <c r="L899" s="44" t="s">
        <v>207</v>
      </c>
      <c r="M899" s="44" t="s">
        <v>207</v>
      </c>
      <c r="N899" s="44" t="s">
        <v>207</v>
      </c>
      <c r="O899" s="34">
        <v>2590</v>
      </c>
      <c r="P899" s="14" t="s">
        <v>177</v>
      </c>
      <c r="Q899" s="15" t="s">
        <v>191</v>
      </c>
    </row>
    <row r="900" spans="1:17">
      <c r="A900" s="14" t="s">
        <v>81</v>
      </c>
      <c r="B900" s="14">
        <v>2006</v>
      </c>
      <c r="C900" s="34">
        <v>452154.81946840603</v>
      </c>
      <c r="D900" s="32">
        <v>0.25444840712909739</v>
      </c>
      <c r="K900" s="34">
        <v>1777000</v>
      </c>
      <c r="L900" s="44" t="s">
        <v>207</v>
      </c>
      <c r="M900" s="44" t="s">
        <v>207</v>
      </c>
      <c r="N900" s="44" t="s">
        <v>207</v>
      </c>
      <c r="O900" s="34">
        <v>2590</v>
      </c>
      <c r="P900" s="14" t="s">
        <v>177</v>
      </c>
      <c r="Q900" s="15" t="s">
        <v>191</v>
      </c>
    </row>
    <row r="901" spans="1:17">
      <c r="A901" s="14" t="s">
        <v>81</v>
      </c>
      <c r="B901" s="14">
        <v>2007</v>
      </c>
      <c r="C901" s="34">
        <v>732644.4758137617</v>
      </c>
      <c r="D901" s="32">
        <v>0.41044508448950234</v>
      </c>
      <c r="K901" s="34">
        <v>1785000</v>
      </c>
      <c r="L901" s="44" t="s">
        <v>207</v>
      </c>
      <c r="M901" s="44" t="s">
        <v>207</v>
      </c>
      <c r="N901" s="44" t="s">
        <v>207</v>
      </c>
      <c r="O901" s="34">
        <v>2590</v>
      </c>
      <c r="P901" s="14" t="s">
        <v>177</v>
      </c>
      <c r="Q901" s="15" t="s">
        <v>191</v>
      </c>
    </row>
    <row r="902" spans="1:17">
      <c r="A902" s="14" t="s">
        <v>81</v>
      </c>
      <c r="B902" s="14">
        <v>2008</v>
      </c>
      <c r="C902" s="34">
        <v>993622.28397095401</v>
      </c>
      <c r="D902" s="32">
        <v>0.55355001892532252</v>
      </c>
      <c r="K902" s="34">
        <v>1795000</v>
      </c>
      <c r="L902" s="44" t="s">
        <v>207</v>
      </c>
      <c r="M902" s="44" t="s">
        <v>207</v>
      </c>
      <c r="N902" s="44" t="s">
        <v>207</v>
      </c>
      <c r="O902" s="34">
        <v>2950</v>
      </c>
      <c r="P902" s="14" t="s">
        <v>177</v>
      </c>
      <c r="Q902" s="15" t="s">
        <v>191</v>
      </c>
    </row>
    <row r="903" spans="1:17">
      <c r="A903" s="14" t="s">
        <v>81</v>
      </c>
      <c r="B903" s="14">
        <v>2009</v>
      </c>
      <c r="C903" s="34">
        <v>1175958.1399242703</v>
      </c>
      <c r="D903" s="32">
        <v>0.6515003545286816</v>
      </c>
      <c r="E903" s="41" t="s">
        <v>207</v>
      </c>
      <c r="F903" s="41" t="s">
        <v>207</v>
      </c>
      <c r="G903" s="41" t="s">
        <v>207</v>
      </c>
      <c r="H903" s="41" t="s">
        <v>207</v>
      </c>
      <c r="I903" s="41" t="s">
        <v>207</v>
      </c>
      <c r="J903" s="41" t="s">
        <v>207</v>
      </c>
      <c r="K903" s="34">
        <v>1805000</v>
      </c>
      <c r="L903" s="44" t="s">
        <v>207</v>
      </c>
      <c r="M903" s="44" t="s">
        <v>207</v>
      </c>
      <c r="N903" s="44" t="s">
        <v>207</v>
      </c>
      <c r="O903" s="34">
        <v>3240</v>
      </c>
      <c r="P903" s="14" t="s">
        <v>177</v>
      </c>
      <c r="Q903" s="15" t="s">
        <v>191</v>
      </c>
    </row>
    <row r="904" spans="1:17" s="35" customFormat="1">
      <c r="A904" s="35" t="s">
        <v>81</v>
      </c>
      <c r="B904" s="35">
        <v>2010</v>
      </c>
      <c r="C904" s="36">
        <v>1303909.103828466</v>
      </c>
      <c r="D904" s="37">
        <v>0.71840721974020172</v>
      </c>
      <c r="E904" s="38"/>
      <c r="F904" s="38"/>
      <c r="G904" s="37"/>
      <c r="H904" s="38"/>
      <c r="I904" s="38"/>
      <c r="J904" s="38"/>
      <c r="K904" s="36">
        <v>1815000</v>
      </c>
      <c r="L904" s="39" t="s">
        <v>207</v>
      </c>
      <c r="M904" s="39" t="s">
        <v>207</v>
      </c>
      <c r="N904" s="39" t="s">
        <v>207</v>
      </c>
      <c r="O904" s="36">
        <v>3388.395212355259</v>
      </c>
      <c r="P904" s="35" t="s">
        <v>177</v>
      </c>
      <c r="Q904" s="40" t="s">
        <v>191</v>
      </c>
    </row>
    <row r="905" spans="1:17">
      <c r="A905" s="14" t="s">
        <v>82</v>
      </c>
      <c r="B905" s="14">
        <v>2000</v>
      </c>
      <c r="C905" s="34">
        <v>507000</v>
      </c>
      <c r="D905" s="32">
        <v>0.23150684931506849</v>
      </c>
      <c r="K905" s="34">
        <v>2190000</v>
      </c>
      <c r="L905" s="32">
        <v>1.8000000000000002E-2</v>
      </c>
      <c r="M905" s="34">
        <f>K905*L905</f>
        <v>39420.000000000007</v>
      </c>
      <c r="N905" s="34">
        <f>K905-M905</f>
        <v>2150580</v>
      </c>
      <c r="O905" s="34">
        <v>16790</v>
      </c>
      <c r="P905" s="14" t="s">
        <v>178</v>
      </c>
      <c r="Q905" s="15" t="s">
        <v>192</v>
      </c>
    </row>
    <row r="906" spans="1:17">
      <c r="A906" s="14" t="s">
        <v>82</v>
      </c>
      <c r="B906" s="14">
        <v>2001</v>
      </c>
      <c r="C906" s="34">
        <v>1002164</v>
      </c>
      <c r="D906" s="32">
        <v>0.44051164835164835</v>
      </c>
      <c r="K906" s="34">
        <v>2275000</v>
      </c>
      <c r="L906" s="32">
        <v>1.78E-2</v>
      </c>
      <c r="M906" s="34">
        <f t="shared" ref="M906:M914" si="241">K906*L906</f>
        <v>40495</v>
      </c>
      <c r="N906" s="34">
        <f t="shared" ref="N906:N907" si="242">K906-M906</f>
        <v>2234505</v>
      </c>
      <c r="O906" s="34">
        <v>17320</v>
      </c>
      <c r="P906" s="14" t="s">
        <v>178</v>
      </c>
      <c r="Q906" s="15" t="s">
        <v>192</v>
      </c>
    </row>
    <row r="907" spans="1:17">
      <c r="A907" s="14" t="s">
        <v>82</v>
      </c>
      <c r="B907" s="14">
        <v>2002</v>
      </c>
      <c r="C907" s="34">
        <v>1265556</v>
      </c>
      <c r="D907" s="32">
        <v>0.54201274562100898</v>
      </c>
      <c r="K907" s="34">
        <v>2334919.2620000001</v>
      </c>
      <c r="L907" s="32">
        <v>1.7600000000000001E-2</v>
      </c>
      <c r="M907" s="34">
        <f t="shared" si="241"/>
        <v>41094.579011200003</v>
      </c>
      <c r="N907" s="34">
        <f t="shared" si="242"/>
        <v>2293824.6829888001</v>
      </c>
      <c r="O907" s="34">
        <v>17340</v>
      </c>
      <c r="P907" s="14" t="s">
        <v>178</v>
      </c>
      <c r="Q907" s="15" t="s">
        <v>192</v>
      </c>
    </row>
    <row r="908" spans="1:17">
      <c r="A908" s="14" t="s">
        <v>82</v>
      </c>
      <c r="B908" s="14">
        <v>2003</v>
      </c>
      <c r="C908" s="34">
        <v>1762026</v>
      </c>
      <c r="D908" s="32">
        <v>0.73527530125671781</v>
      </c>
      <c r="K908" s="34">
        <v>2396416.6850000001</v>
      </c>
      <c r="L908" s="32">
        <v>1.7399999999999999E-2</v>
      </c>
      <c r="M908" s="34">
        <f t="shared" si="241"/>
        <v>41697.650319</v>
      </c>
      <c r="N908" s="34">
        <f>K908-M908</f>
        <v>2354719.0346810003</v>
      </c>
      <c r="O908" s="34">
        <v>20380</v>
      </c>
      <c r="P908" s="14" t="s">
        <v>178</v>
      </c>
      <c r="Q908" s="15" t="s">
        <v>192</v>
      </c>
    </row>
    <row r="909" spans="1:17">
      <c r="A909" s="14" t="s">
        <v>82</v>
      </c>
      <c r="B909" s="14">
        <v>2004</v>
      </c>
      <c r="C909" s="34">
        <v>1941560</v>
      </c>
      <c r="D909" s="32">
        <v>0.78940162220236265</v>
      </c>
      <c r="K909" s="34">
        <v>2459533.8360000001</v>
      </c>
      <c r="L909" s="32">
        <v>1.72E-2</v>
      </c>
      <c r="M909" s="34">
        <f t="shared" si="241"/>
        <v>42303.981979200005</v>
      </c>
      <c r="N909" s="34">
        <f t="shared" ref="N909:N914" si="243">K909-M909</f>
        <v>2417229.8540208</v>
      </c>
      <c r="O909" s="34">
        <v>25140</v>
      </c>
      <c r="P909" s="14" t="s">
        <v>178</v>
      </c>
      <c r="Q909" s="15" t="s">
        <v>192</v>
      </c>
    </row>
    <row r="910" spans="1:17">
      <c r="A910" s="14" t="s">
        <v>82</v>
      </c>
      <c r="B910" s="14">
        <v>2005</v>
      </c>
      <c r="C910" s="34">
        <v>2379811</v>
      </c>
      <c r="D910" s="32">
        <v>0.93861630160432807</v>
      </c>
      <c r="K910" s="34">
        <v>2535446.0559999999</v>
      </c>
      <c r="L910" s="32">
        <v>1.7000000000000001E-2</v>
      </c>
      <c r="M910" s="34">
        <f t="shared" si="241"/>
        <v>43102.582952000004</v>
      </c>
      <c r="N910" s="34">
        <f t="shared" si="243"/>
        <v>2492343.4730479997</v>
      </c>
      <c r="O910" s="34">
        <v>30930</v>
      </c>
      <c r="P910" s="14" t="s">
        <v>178</v>
      </c>
      <c r="Q910" s="15" t="s">
        <v>192</v>
      </c>
    </row>
    <row r="911" spans="1:17">
      <c r="A911" s="14" t="s">
        <v>82</v>
      </c>
      <c r="B911" s="14">
        <v>2006</v>
      </c>
      <c r="C911" s="34">
        <v>2529679</v>
      </c>
      <c r="D911" s="32">
        <v>0.97316174510100761</v>
      </c>
      <c r="K911" s="34">
        <v>2599443.5279999999</v>
      </c>
      <c r="L911" s="32">
        <v>1.6799999999999999E-2</v>
      </c>
      <c r="M911" s="34">
        <f t="shared" si="241"/>
        <v>43670.651270399998</v>
      </c>
      <c r="N911" s="34">
        <f t="shared" si="243"/>
        <v>2555772.8767296001</v>
      </c>
      <c r="O911" s="34">
        <v>37300</v>
      </c>
      <c r="P911" s="14" t="s">
        <v>178</v>
      </c>
      <c r="Q911" s="15" t="s">
        <v>192</v>
      </c>
    </row>
    <row r="912" spans="1:17">
      <c r="A912" s="14" t="s">
        <v>82</v>
      </c>
      <c r="B912" s="14">
        <v>2007</v>
      </c>
      <c r="C912" s="34">
        <v>2773688</v>
      </c>
      <c r="D912" s="32">
        <v>1.041578436804959</v>
      </c>
      <c r="K912" s="34">
        <v>2662966.0350000001</v>
      </c>
      <c r="L912" s="32">
        <v>1.66E-2</v>
      </c>
      <c r="M912" s="34">
        <f t="shared" si="241"/>
        <v>44205.236181</v>
      </c>
      <c r="N912" s="34">
        <f t="shared" si="243"/>
        <v>2618760.7988190004</v>
      </c>
      <c r="O912" s="34">
        <v>43930</v>
      </c>
      <c r="P912" s="14" t="s">
        <v>178</v>
      </c>
      <c r="Q912" s="15" t="s">
        <v>192</v>
      </c>
    </row>
    <row r="913" spans="1:17">
      <c r="A913" s="14" t="s">
        <v>82</v>
      </c>
      <c r="B913" s="14">
        <v>2008</v>
      </c>
      <c r="C913" s="34">
        <v>3212733</v>
      </c>
      <c r="D913" s="32">
        <v>1.1776704197645627</v>
      </c>
      <c r="K913" s="34">
        <v>2728040.8390000002</v>
      </c>
      <c r="L913" s="32">
        <v>1.6399999999999998E-2</v>
      </c>
      <c r="M913" s="34">
        <f t="shared" si="241"/>
        <v>44739.869759599998</v>
      </c>
      <c r="N913" s="34">
        <f t="shared" si="243"/>
        <v>2683300.9692404</v>
      </c>
      <c r="O913" s="34">
        <v>43930</v>
      </c>
      <c r="P913" s="14" t="s">
        <v>178</v>
      </c>
      <c r="Q913" s="15" t="s">
        <v>192</v>
      </c>
    </row>
    <row r="914" spans="1:17">
      <c r="A914" s="14" t="s">
        <v>82</v>
      </c>
      <c r="B914" s="14">
        <v>2009</v>
      </c>
      <c r="C914" s="34">
        <v>4023929</v>
      </c>
      <c r="D914" s="32">
        <v>1.4398398906431755</v>
      </c>
      <c r="E914" s="41" t="s">
        <v>207</v>
      </c>
      <c r="F914" s="41" t="s">
        <v>207</v>
      </c>
      <c r="G914" s="41" t="s">
        <v>207</v>
      </c>
      <c r="H914" s="33">
        <v>16.561833100000001</v>
      </c>
      <c r="I914" s="33">
        <v>53.419089999999997</v>
      </c>
      <c r="J914" s="33">
        <v>1040.1400000000001</v>
      </c>
      <c r="K914" s="34">
        <v>2794705.8739999998</v>
      </c>
      <c r="L914" s="32">
        <v>1.6200000000000003E-2</v>
      </c>
      <c r="M914" s="34">
        <f t="shared" si="241"/>
        <v>45274.235158800002</v>
      </c>
      <c r="N914" s="34">
        <f t="shared" si="243"/>
        <v>2749431.6388411997</v>
      </c>
      <c r="O914" s="34">
        <v>43930</v>
      </c>
      <c r="P914" s="14" t="s">
        <v>178</v>
      </c>
      <c r="Q914" s="15" t="s">
        <v>192</v>
      </c>
    </row>
    <row r="915" spans="1:17" s="35" customFormat="1">
      <c r="A915" s="35" t="s">
        <v>82</v>
      </c>
      <c r="B915" s="35">
        <v>2010</v>
      </c>
      <c r="C915" s="36">
        <v>4466267</v>
      </c>
      <c r="D915" s="37">
        <v>1.5599954593084178</v>
      </c>
      <c r="E915" s="38"/>
      <c r="F915" s="38"/>
      <c r="G915" s="37"/>
      <c r="H915" s="38"/>
      <c r="I915" s="38"/>
      <c r="J915" s="38"/>
      <c r="K915" s="36">
        <v>2863000</v>
      </c>
      <c r="L915" s="39" t="s">
        <v>207</v>
      </c>
      <c r="M915" s="39" t="s">
        <v>207</v>
      </c>
      <c r="N915" s="39" t="s">
        <v>207</v>
      </c>
      <c r="O915" s="36">
        <v>43930</v>
      </c>
      <c r="P915" s="35" t="s">
        <v>178</v>
      </c>
      <c r="Q915" s="40" t="s">
        <v>192</v>
      </c>
    </row>
    <row r="916" spans="1:17">
      <c r="A916" s="14" t="s">
        <v>83</v>
      </c>
      <c r="B916" s="14">
        <v>2000</v>
      </c>
      <c r="C916" s="34">
        <v>5288.1320607207708</v>
      </c>
      <c r="D916" s="32">
        <v>1.0758513337376704E-3</v>
      </c>
      <c r="K916" s="34">
        <v>4915300</v>
      </c>
      <c r="L916" s="32">
        <v>0.64599999999999991</v>
      </c>
      <c r="M916" s="34">
        <f>K916*L916</f>
        <v>3175283.7999999993</v>
      </c>
      <c r="N916" s="34">
        <f>K916-M916</f>
        <v>1740016.2000000007</v>
      </c>
      <c r="O916" s="34">
        <v>280</v>
      </c>
      <c r="P916" s="14" t="s">
        <v>177</v>
      </c>
      <c r="Q916" s="15" t="s">
        <v>191</v>
      </c>
    </row>
    <row r="917" spans="1:17">
      <c r="A917" s="14" t="s">
        <v>83</v>
      </c>
      <c r="B917" s="14">
        <v>2001</v>
      </c>
      <c r="C917" s="34">
        <v>9972.9994217272651</v>
      </c>
      <c r="D917" s="32">
        <v>2.0127955561732593E-3</v>
      </c>
      <c r="K917" s="34">
        <v>4954800</v>
      </c>
      <c r="L917" s="32">
        <v>0.6452</v>
      </c>
      <c r="M917" s="34">
        <f t="shared" ref="M917:M925" si="244">K917*L917</f>
        <v>3196836.96</v>
      </c>
      <c r="N917" s="34">
        <f t="shared" ref="N917:N918" si="245">K917-M917</f>
        <v>1757963.04</v>
      </c>
      <c r="O917" s="34">
        <v>280</v>
      </c>
      <c r="P917" s="14" t="s">
        <v>177</v>
      </c>
      <c r="Q917" s="15" t="s">
        <v>191</v>
      </c>
    </row>
    <row r="918" spans="1:17">
      <c r="A918" s="14" t="s">
        <v>83</v>
      </c>
      <c r="B918" s="14">
        <v>2002</v>
      </c>
      <c r="C918" s="34">
        <v>25977.831718195532</v>
      </c>
      <c r="D918" s="32">
        <v>5.2026419366729814E-3</v>
      </c>
      <c r="K918" s="34">
        <v>4993200</v>
      </c>
      <c r="L918" s="32">
        <v>0.64439999999999997</v>
      </c>
      <c r="M918" s="34">
        <f t="shared" si="244"/>
        <v>3217618.08</v>
      </c>
      <c r="N918" s="34">
        <f t="shared" si="245"/>
        <v>1775581.92</v>
      </c>
      <c r="O918" s="34">
        <v>290</v>
      </c>
      <c r="P918" s="14" t="s">
        <v>177</v>
      </c>
      <c r="Q918" s="15" t="s">
        <v>191</v>
      </c>
    </row>
    <row r="919" spans="1:17">
      <c r="A919" s="14" t="s">
        <v>83</v>
      </c>
      <c r="B919" s="14">
        <v>2003</v>
      </c>
      <c r="C919" s="34">
        <v>79614.657914249197</v>
      </c>
      <c r="D919" s="32">
        <v>1.5800948262265153E-2</v>
      </c>
      <c r="K919" s="34">
        <v>5038600</v>
      </c>
      <c r="L919" s="32">
        <v>0.64359999999999995</v>
      </c>
      <c r="M919" s="34">
        <f t="shared" si="244"/>
        <v>3242842.96</v>
      </c>
      <c r="N919" s="34">
        <f>K919-M919</f>
        <v>1795757.04</v>
      </c>
      <c r="O919" s="34">
        <v>340</v>
      </c>
      <c r="P919" s="14" t="s">
        <v>177</v>
      </c>
      <c r="Q919" s="15" t="s">
        <v>191</v>
      </c>
    </row>
    <row r="920" spans="1:17">
      <c r="A920" s="14" t="s">
        <v>83</v>
      </c>
      <c r="B920" s="14">
        <v>2004</v>
      </c>
      <c r="C920" s="34">
        <v>133190.42493016983</v>
      </c>
      <c r="D920" s="32">
        <v>2.6152680769872819E-2</v>
      </c>
      <c r="K920" s="34">
        <v>5092802</v>
      </c>
      <c r="L920" s="32">
        <v>0.64280000000000004</v>
      </c>
      <c r="M920" s="34">
        <f t="shared" si="244"/>
        <v>3273653.1256000004</v>
      </c>
      <c r="N920" s="34">
        <f t="shared" ref="N920:N925" si="246">K920-M920</f>
        <v>1819148.8743999996</v>
      </c>
      <c r="O920" s="34">
        <v>400</v>
      </c>
      <c r="P920" s="14" t="s">
        <v>177</v>
      </c>
      <c r="Q920" s="15" t="s">
        <v>191</v>
      </c>
    </row>
    <row r="921" spans="1:17">
      <c r="A921" s="14" t="s">
        <v>83</v>
      </c>
      <c r="B921" s="14">
        <v>2005</v>
      </c>
      <c r="C921" s="34">
        <v>216688.03963967846</v>
      </c>
      <c r="D921" s="32">
        <v>4.2128519420565461E-2</v>
      </c>
      <c r="K921" s="34">
        <v>5143500</v>
      </c>
      <c r="L921" s="32">
        <v>0.64200000000000002</v>
      </c>
      <c r="M921" s="34">
        <f t="shared" si="244"/>
        <v>3302127</v>
      </c>
      <c r="N921" s="34">
        <f t="shared" si="246"/>
        <v>1841373</v>
      </c>
      <c r="O921" s="34">
        <v>450</v>
      </c>
      <c r="P921" s="14" t="s">
        <v>177</v>
      </c>
      <c r="Q921" s="15" t="s">
        <v>191</v>
      </c>
    </row>
    <row r="922" spans="1:17">
      <c r="A922" s="14" t="s">
        <v>83</v>
      </c>
      <c r="B922" s="14">
        <v>2006</v>
      </c>
      <c r="C922" s="34">
        <v>345256.28463377838</v>
      </c>
      <c r="D922" s="32">
        <v>6.6496462825018463E-2</v>
      </c>
      <c r="K922" s="34">
        <v>5192100</v>
      </c>
      <c r="L922" s="32">
        <v>0.64040000000000008</v>
      </c>
      <c r="M922" s="34">
        <f t="shared" si="244"/>
        <v>3325020.8400000003</v>
      </c>
      <c r="N922" s="34">
        <f t="shared" si="246"/>
        <v>1867079.1599999997</v>
      </c>
      <c r="O922" s="34">
        <v>500</v>
      </c>
      <c r="P922" s="14" t="s">
        <v>177</v>
      </c>
      <c r="Q922" s="15" t="s">
        <v>191</v>
      </c>
    </row>
    <row r="923" spans="1:17">
      <c r="A923" s="14" t="s">
        <v>83</v>
      </c>
      <c r="B923" s="14">
        <v>2007</v>
      </c>
      <c r="C923" s="34">
        <v>633088.85271965293</v>
      </c>
      <c r="D923" s="32">
        <v>0.1209384986474465</v>
      </c>
      <c r="K923" s="34">
        <v>5234800</v>
      </c>
      <c r="L923" s="32">
        <v>0.63880000000000003</v>
      </c>
      <c r="M923" s="34">
        <f t="shared" si="244"/>
        <v>3343990.24</v>
      </c>
      <c r="N923" s="34">
        <f t="shared" si="246"/>
        <v>1890809.7599999998</v>
      </c>
      <c r="O923" s="34">
        <v>620</v>
      </c>
      <c r="P923" s="14" t="s">
        <v>177</v>
      </c>
      <c r="Q923" s="15" t="s">
        <v>191</v>
      </c>
    </row>
    <row r="924" spans="1:17">
      <c r="A924" s="14" t="s">
        <v>83</v>
      </c>
      <c r="B924" s="14">
        <v>2008</v>
      </c>
      <c r="C924" s="34">
        <v>1044992.4536522297</v>
      </c>
      <c r="D924" s="32">
        <v>0.1979939850418215</v>
      </c>
      <c r="K924" s="34">
        <v>5277900</v>
      </c>
      <c r="L924" s="32">
        <v>0.63719999999999999</v>
      </c>
      <c r="M924" s="34">
        <f t="shared" si="244"/>
        <v>3363077.88</v>
      </c>
      <c r="N924" s="34">
        <f t="shared" si="246"/>
        <v>1914822.12</v>
      </c>
      <c r="O924" s="34">
        <v>790</v>
      </c>
      <c r="P924" s="14" t="s">
        <v>177</v>
      </c>
      <c r="Q924" s="15" t="s">
        <v>191</v>
      </c>
    </row>
    <row r="925" spans="1:17">
      <c r="A925" s="14" t="s">
        <v>83</v>
      </c>
      <c r="B925" s="14">
        <v>2009</v>
      </c>
      <c r="C925" s="34">
        <v>1440186.1922884022</v>
      </c>
      <c r="D925" s="32">
        <v>0.27064276499494488</v>
      </c>
      <c r="E925" s="33">
        <v>14.559479999999999</v>
      </c>
      <c r="F925" s="33">
        <v>2.331477</v>
      </c>
      <c r="G925" s="33">
        <v>0.7489540579881484</v>
      </c>
      <c r="H925" s="33">
        <v>6.4453860000000001</v>
      </c>
      <c r="I925" s="41" t="s">
        <v>207</v>
      </c>
      <c r="J925" s="41" t="s">
        <v>207</v>
      </c>
      <c r="K925" s="34">
        <v>5321354.858</v>
      </c>
      <c r="L925" s="32">
        <v>0.63560000000000005</v>
      </c>
      <c r="M925" s="34">
        <f t="shared" si="244"/>
        <v>3382253.1477448004</v>
      </c>
      <c r="N925" s="34">
        <f t="shared" si="246"/>
        <v>1939101.7102551996</v>
      </c>
      <c r="O925" s="34">
        <v>870</v>
      </c>
      <c r="P925" s="14" t="s">
        <v>177</v>
      </c>
      <c r="Q925" s="15" t="s">
        <v>191</v>
      </c>
    </row>
    <row r="926" spans="1:17" s="35" customFormat="1">
      <c r="A926" s="35" t="s">
        <v>83</v>
      </c>
      <c r="B926" s="35">
        <v>2010</v>
      </c>
      <c r="C926" s="36">
        <v>1785328.4997859325</v>
      </c>
      <c r="D926" s="37">
        <v>0.3327112373809043</v>
      </c>
      <c r="E926" s="38"/>
      <c r="F926" s="38"/>
      <c r="G926" s="37"/>
      <c r="H926" s="38"/>
      <c r="I926" s="38"/>
      <c r="J926" s="38"/>
      <c r="K926" s="36">
        <v>5366000</v>
      </c>
      <c r="L926" s="39" t="s">
        <v>207</v>
      </c>
      <c r="M926" s="39" t="s">
        <v>207</v>
      </c>
      <c r="N926" s="39" t="s">
        <v>207</v>
      </c>
      <c r="O926" s="36">
        <v>870</v>
      </c>
      <c r="P926" s="35" t="s">
        <v>177</v>
      </c>
      <c r="Q926" s="40" t="s">
        <v>191</v>
      </c>
    </row>
    <row r="927" spans="1:17">
      <c r="A927" s="14" t="s">
        <v>211</v>
      </c>
      <c r="B927" s="14">
        <v>2000</v>
      </c>
      <c r="C927" s="34">
        <v>6328.1124104086966</v>
      </c>
      <c r="D927" s="32">
        <v>1.1711651980615963E-3</v>
      </c>
      <c r="K927" s="34">
        <v>5403262</v>
      </c>
      <c r="L927" s="32">
        <v>0.78</v>
      </c>
      <c r="M927" s="34">
        <f>K927*L927</f>
        <v>4214544.3600000003</v>
      </c>
      <c r="N927" s="34">
        <f>K927-M927</f>
        <v>1188717.6399999997</v>
      </c>
      <c r="O927" s="34">
        <v>280</v>
      </c>
      <c r="P927" s="14" t="s">
        <v>177</v>
      </c>
      <c r="Q927" s="15" t="s">
        <v>203</v>
      </c>
    </row>
    <row r="928" spans="1:17">
      <c r="A928" s="14" t="s">
        <v>211</v>
      </c>
      <c r="B928" s="14">
        <v>2001</v>
      </c>
      <c r="C928" s="34">
        <v>15192.300405141488</v>
      </c>
      <c r="D928" s="32">
        <v>2.7599010592021748E-3</v>
      </c>
      <c r="K928" s="34">
        <v>5504654</v>
      </c>
      <c r="L928" s="32">
        <v>0.76919999999999999</v>
      </c>
      <c r="M928" s="34">
        <f t="shared" ref="M928:M936" si="247">K928*L928</f>
        <v>4234179.8568000002</v>
      </c>
      <c r="N928" s="34">
        <f t="shared" ref="N928:N929" si="248">K928-M928</f>
        <v>1270474.1431999998</v>
      </c>
      <c r="O928" s="34">
        <v>300</v>
      </c>
      <c r="P928" s="14" t="s">
        <v>177</v>
      </c>
      <c r="Q928" s="15" t="s">
        <v>203</v>
      </c>
    </row>
    <row r="929" spans="1:17">
      <c r="A929" s="14" t="s">
        <v>211</v>
      </c>
      <c r="B929" s="14">
        <v>2002</v>
      </c>
      <c r="C929" s="34">
        <v>26375.186076970596</v>
      </c>
      <c r="D929" s="32">
        <v>4.7105948929422117E-3</v>
      </c>
      <c r="K929" s="34">
        <v>5599120</v>
      </c>
      <c r="L929" s="32">
        <v>0.75840000000000007</v>
      </c>
      <c r="M929" s="34">
        <f t="shared" si="247"/>
        <v>4246372.608</v>
      </c>
      <c r="N929" s="34">
        <f t="shared" si="248"/>
        <v>1352747.392</v>
      </c>
      <c r="O929" s="34">
        <v>320</v>
      </c>
      <c r="P929" s="14" t="s">
        <v>177</v>
      </c>
      <c r="Q929" s="15" t="s">
        <v>203</v>
      </c>
    </row>
    <row r="930" spans="1:17">
      <c r="A930" s="14" t="s">
        <v>211</v>
      </c>
      <c r="B930" s="14">
        <v>2003</v>
      </c>
      <c r="C930" s="34">
        <v>85691.337153222863</v>
      </c>
      <c r="D930" s="32">
        <v>1.505968723178883E-2</v>
      </c>
      <c r="K930" s="34">
        <v>5690114</v>
      </c>
      <c r="L930" s="32">
        <v>0.74760000000000004</v>
      </c>
      <c r="M930" s="34">
        <f t="shared" si="247"/>
        <v>4253929.2264</v>
      </c>
      <c r="N930" s="34">
        <f>K930-M930</f>
        <v>1436184.7736</v>
      </c>
      <c r="O930" s="34">
        <v>340</v>
      </c>
      <c r="P930" s="14" t="s">
        <v>177</v>
      </c>
      <c r="Q930" s="15" t="s">
        <v>203</v>
      </c>
    </row>
    <row r="931" spans="1:17">
      <c r="A931" s="14" t="s">
        <v>211</v>
      </c>
      <c r="B931" s="14">
        <v>2004</v>
      </c>
      <c r="C931" s="34">
        <v>168304.12007808429</v>
      </c>
      <c r="D931" s="32">
        <v>2.9105700406100925E-2</v>
      </c>
      <c r="K931" s="34">
        <v>5782514</v>
      </c>
      <c r="L931" s="32">
        <v>0.73680000000000012</v>
      </c>
      <c r="M931" s="34">
        <f t="shared" si="247"/>
        <v>4260556.315200001</v>
      </c>
      <c r="N931" s="34">
        <f t="shared" ref="N931:N936" si="249">K931-M931</f>
        <v>1521957.684799999</v>
      </c>
      <c r="O931" s="34">
        <v>400</v>
      </c>
      <c r="P931" s="14" t="s">
        <v>177</v>
      </c>
      <c r="Q931" s="15" t="s">
        <v>203</v>
      </c>
    </row>
    <row r="932" spans="1:17">
      <c r="A932" s="14" t="s">
        <v>211</v>
      </c>
      <c r="B932" s="14">
        <v>2005</v>
      </c>
      <c r="C932" s="34">
        <v>293087.25088110287</v>
      </c>
      <c r="D932" s="32">
        <v>4.9845787818986589E-2</v>
      </c>
      <c r="K932" s="34">
        <v>5879880</v>
      </c>
      <c r="L932" s="32">
        <v>0.72599999999999998</v>
      </c>
      <c r="M932" s="34">
        <f t="shared" si="247"/>
        <v>4268792.88</v>
      </c>
      <c r="N932" s="34">
        <f t="shared" si="249"/>
        <v>1611087.12</v>
      </c>
      <c r="O932" s="34">
        <v>450</v>
      </c>
      <c r="P932" s="14" t="s">
        <v>177</v>
      </c>
      <c r="Q932" s="15" t="s">
        <v>203</v>
      </c>
    </row>
    <row r="933" spans="1:17">
      <c r="A933" s="14" t="s">
        <v>211</v>
      </c>
      <c r="B933" s="14">
        <v>2006</v>
      </c>
      <c r="C933" s="34">
        <v>411678.97582425823</v>
      </c>
      <c r="D933" s="32">
        <v>6.8802932592622254E-2</v>
      </c>
      <c r="K933" s="34">
        <v>5983451</v>
      </c>
      <c r="L933" s="32">
        <v>0.71439999999999992</v>
      </c>
      <c r="M933" s="34">
        <f t="shared" si="247"/>
        <v>4274577.3943999996</v>
      </c>
      <c r="N933" s="34">
        <f t="shared" si="249"/>
        <v>1708873.6056000004</v>
      </c>
      <c r="O933" s="34">
        <v>510</v>
      </c>
      <c r="P933" s="14" t="s">
        <v>177</v>
      </c>
      <c r="Q933" s="15" t="s">
        <v>203</v>
      </c>
    </row>
    <row r="934" spans="1:17">
      <c r="A934" s="14" t="s">
        <v>211</v>
      </c>
      <c r="B934" s="14">
        <v>2007</v>
      </c>
      <c r="C934" s="34">
        <v>560599.26638383337</v>
      </c>
      <c r="D934" s="32">
        <v>9.2017189211591452E-2</v>
      </c>
      <c r="K934" s="34">
        <v>6092332</v>
      </c>
      <c r="L934" s="32">
        <v>0.70279999999999998</v>
      </c>
      <c r="M934" s="34">
        <f t="shared" si="247"/>
        <v>4281690.9295999995</v>
      </c>
      <c r="N934" s="34">
        <f t="shared" si="249"/>
        <v>1810641.0704000005</v>
      </c>
      <c r="O934" s="34">
        <v>610</v>
      </c>
      <c r="P934" s="14" t="s">
        <v>177</v>
      </c>
      <c r="Q934" s="15" t="s">
        <v>203</v>
      </c>
    </row>
    <row r="935" spans="1:17">
      <c r="A935" s="14" t="s">
        <v>211</v>
      </c>
      <c r="B935" s="14">
        <v>2008</v>
      </c>
      <c r="C935" s="34">
        <v>764811.80142586655</v>
      </c>
      <c r="D935" s="32">
        <v>0.12325056776506989</v>
      </c>
      <c r="K935" s="34">
        <v>6205341</v>
      </c>
      <c r="L935" s="32">
        <v>0.69120000000000004</v>
      </c>
      <c r="M935" s="34">
        <f t="shared" si="247"/>
        <v>4289131.6992000006</v>
      </c>
      <c r="N935" s="34">
        <f t="shared" si="249"/>
        <v>1916209.3007999994</v>
      </c>
      <c r="O935" s="34">
        <v>750</v>
      </c>
      <c r="P935" s="14" t="s">
        <v>177</v>
      </c>
      <c r="Q935" s="15" t="s">
        <v>203</v>
      </c>
    </row>
    <row r="936" spans="1:17">
      <c r="A936" s="14" t="s">
        <v>211</v>
      </c>
      <c r="B936" s="14">
        <v>2009</v>
      </c>
      <c r="C936" s="34">
        <v>1148595.8780706238</v>
      </c>
      <c r="D936" s="32">
        <v>0.18172751850714941</v>
      </c>
      <c r="E936" s="41" t="s">
        <v>207</v>
      </c>
      <c r="F936" s="41" t="s">
        <v>207</v>
      </c>
      <c r="G936" s="41" t="s">
        <v>207</v>
      </c>
      <c r="H936" s="33">
        <v>1.6428020000000001</v>
      </c>
      <c r="I936" s="33">
        <v>3.4942139999999999</v>
      </c>
      <c r="J936" s="41" t="s">
        <v>207</v>
      </c>
      <c r="K936" s="34">
        <v>6320429</v>
      </c>
      <c r="L936" s="32">
        <v>0.67959999999999998</v>
      </c>
      <c r="M936" s="34">
        <f t="shared" si="247"/>
        <v>4295363.5483999997</v>
      </c>
      <c r="N936" s="34">
        <f t="shared" si="249"/>
        <v>2025065.4516000003</v>
      </c>
      <c r="O936" s="34">
        <v>880</v>
      </c>
      <c r="P936" s="14" t="s">
        <v>177</v>
      </c>
      <c r="Q936" s="15" t="s">
        <v>203</v>
      </c>
    </row>
    <row r="937" spans="1:17" s="35" customFormat="1">
      <c r="A937" s="35" t="s">
        <v>211</v>
      </c>
      <c r="B937" s="35">
        <v>2010</v>
      </c>
      <c r="C937" s="36">
        <v>1595768.8016490501</v>
      </c>
      <c r="D937" s="37">
        <v>0.2479441891934509</v>
      </c>
      <c r="E937" s="38"/>
      <c r="F937" s="38"/>
      <c r="G937" s="37"/>
      <c r="H937" s="38"/>
      <c r="I937" s="38"/>
      <c r="J937" s="38"/>
      <c r="K937" s="36">
        <v>6436000</v>
      </c>
      <c r="L937" s="39" t="s">
        <v>207</v>
      </c>
      <c r="M937" s="39" t="s">
        <v>207</v>
      </c>
      <c r="N937" s="39" t="s">
        <v>207</v>
      </c>
      <c r="O937" s="36">
        <v>880</v>
      </c>
      <c r="P937" s="35" t="s">
        <v>177</v>
      </c>
      <c r="Q937" s="40" t="s">
        <v>203</v>
      </c>
    </row>
    <row r="938" spans="1:17">
      <c r="A938" s="14" t="s">
        <v>84</v>
      </c>
      <c r="B938" s="14">
        <v>2000</v>
      </c>
      <c r="C938" s="34">
        <v>303278.8190575628</v>
      </c>
      <c r="D938" s="32">
        <v>0.12785784951836543</v>
      </c>
      <c r="K938" s="34">
        <v>2372000</v>
      </c>
      <c r="L938" s="32">
        <v>0.31900000000000001</v>
      </c>
      <c r="M938" s="34">
        <f>K938*L938</f>
        <v>756668</v>
      </c>
      <c r="N938" s="34">
        <f>K938-M938</f>
        <v>1615332</v>
      </c>
      <c r="O938" s="34">
        <v>3220</v>
      </c>
      <c r="P938" s="14" t="s">
        <v>178</v>
      </c>
      <c r="Q938" s="15" t="s">
        <v>191</v>
      </c>
    </row>
    <row r="939" spans="1:17">
      <c r="A939" s="14" t="s">
        <v>84</v>
      </c>
      <c r="B939" s="14">
        <v>2001</v>
      </c>
      <c r="C939" s="34">
        <v>465377.11012833769</v>
      </c>
      <c r="D939" s="32">
        <v>0.19727728280133008</v>
      </c>
      <c r="K939" s="34">
        <v>2359000</v>
      </c>
      <c r="L939" s="32">
        <v>0.31920000000000004</v>
      </c>
      <c r="M939" s="34">
        <f t="shared" ref="M939:M947" si="250">K939*L939</f>
        <v>752992.8</v>
      </c>
      <c r="N939" s="34">
        <f t="shared" ref="N939:N940" si="251">K939-M939</f>
        <v>1606007.2</v>
      </c>
      <c r="O939" s="34">
        <v>3550</v>
      </c>
      <c r="P939" s="14" t="s">
        <v>178</v>
      </c>
      <c r="Q939" s="15" t="s">
        <v>191</v>
      </c>
    </row>
    <row r="940" spans="1:17">
      <c r="A940" s="14" t="s">
        <v>84</v>
      </c>
      <c r="B940" s="14">
        <v>2002</v>
      </c>
      <c r="C940" s="34">
        <v>699805.53410228412</v>
      </c>
      <c r="D940" s="32">
        <v>0.29931802142954839</v>
      </c>
      <c r="K940" s="34">
        <v>2338000</v>
      </c>
      <c r="L940" s="32">
        <v>0.31940000000000002</v>
      </c>
      <c r="M940" s="34">
        <f t="shared" si="250"/>
        <v>746757.20000000007</v>
      </c>
      <c r="N940" s="34">
        <f t="shared" si="251"/>
        <v>1591242.7999999998</v>
      </c>
      <c r="O940" s="34">
        <v>3840</v>
      </c>
      <c r="P940" s="14" t="s">
        <v>178</v>
      </c>
      <c r="Q940" s="15" t="s">
        <v>191</v>
      </c>
    </row>
    <row r="941" spans="1:17">
      <c r="A941" s="14" t="s">
        <v>84</v>
      </c>
      <c r="B941" s="14">
        <v>2003</v>
      </c>
      <c r="C941" s="34">
        <v>929316.93724425044</v>
      </c>
      <c r="D941" s="32">
        <v>0.39964744557891296</v>
      </c>
      <c r="K941" s="34">
        <v>2325341.8670000001</v>
      </c>
      <c r="L941" s="32">
        <v>0.3196</v>
      </c>
      <c r="M941" s="34">
        <f t="shared" si="250"/>
        <v>743179.26069320005</v>
      </c>
      <c r="N941" s="34">
        <f>K941-M941</f>
        <v>1582162.6063068002</v>
      </c>
      <c r="O941" s="34">
        <v>4440</v>
      </c>
      <c r="P941" s="14" t="s">
        <v>178</v>
      </c>
      <c r="Q941" s="15" t="s">
        <v>191</v>
      </c>
    </row>
    <row r="942" spans="1:17">
      <c r="A942" s="14" t="s">
        <v>84</v>
      </c>
      <c r="B942" s="14">
        <v>2004</v>
      </c>
      <c r="C942" s="34">
        <v>1083188.6742307509</v>
      </c>
      <c r="D942" s="32">
        <v>0.4683469480469456</v>
      </c>
      <c r="K942" s="34">
        <v>2312791.145</v>
      </c>
      <c r="L942" s="32">
        <v>0.31980000000000003</v>
      </c>
      <c r="M942" s="34">
        <f t="shared" si="250"/>
        <v>739630.60817100003</v>
      </c>
      <c r="N942" s="34">
        <f t="shared" ref="N942:N947" si="252">K942-M942</f>
        <v>1573160.5368289999</v>
      </c>
      <c r="O942" s="34">
        <v>5460</v>
      </c>
      <c r="P942" s="14" t="s">
        <v>178</v>
      </c>
      <c r="Q942" s="15" t="s">
        <v>191</v>
      </c>
    </row>
    <row r="943" spans="1:17">
      <c r="A943" s="14" t="s">
        <v>84</v>
      </c>
      <c r="B943" s="14">
        <v>2005</v>
      </c>
      <c r="C943" s="34">
        <v>1321196.6893703789</v>
      </c>
      <c r="D943" s="32">
        <v>0.57430849353200564</v>
      </c>
      <c r="K943" s="34">
        <v>2300500</v>
      </c>
      <c r="L943" s="32">
        <v>0.32</v>
      </c>
      <c r="M943" s="34">
        <f t="shared" si="250"/>
        <v>736160</v>
      </c>
      <c r="N943" s="34">
        <f t="shared" si="252"/>
        <v>1564340</v>
      </c>
      <c r="O943" s="34">
        <v>6810</v>
      </c>
      <c r="P943" s="14" t="s">
        <v>178</v>
      </c>
      <c r="Q943" s="15" t="s">
        <v>191</v>
      </c>
    </row>
    <row r="944" spans="1:17">
      <c r="A944" s="14" t="s">
        <v>84</v>
      </c>
      <c r="B944" s="14">
        <v>2006</v>
      </c>
      <c r="C944" s="34">
        <v>1493429.3386082365</v>
      </c>
      <c r="D944" s="32">
        <v>0.65273744797007471</v>
      </c>
      <c r="K944" s="34">
        <v>2287948</v>
      </c>
      <c r="L944" s="32">
        <v>0.3196</v>
      </c>
      <c r="M944" s="34">
        <f t="shared" si="250"/>
        <v>731228.18079999997</v>
      </c>
      <c r="N944" s="34">
        <f t="shared" si="252"/>
        <v>1556719.8192</v>
      </c>
      <c r="O944" s="34">
        <v>8120</v>
      </c>
      <c r="P944" s="14" t="s">
        <v>178</v>
      </c>
      <c r="Q944" s="15" t="s">
        <v>191</v>
      </c>
    </row>
    <row r="945" spans="1:17">
      <c r="A945" s="14" t="s">
        <v>84</v>
      </c>
      <c r="B945" s="14">
        <v>2007</v>
      </c>
      <c r="C945" s="34">
        <v>1695632.3645141283</v>
      </c>
      <c r="D945" s="32">
        <v>0.74497270089808365</v>
      </c>
      <c r="K945" s="34">
        <v>2276100</v>
      </c>
      <c r="L945" s="32">
        <v>0.31920000000000004</v>
      </c>
      <c r="M945" s="34">
        <f t="shared" si="250"/>
        <v>726531.12000000011</v>
      </c>
      <c r="N945" s="34">
        <f t="shared" si="252"/>
        <v>1549568.88</v>
      </c>
      <c r="O945" s="34">
        <v>10090</v>
      </c>
      <c r="P945" s="14" t="s">
        <v>178</v>
      </c>
      <c r="Q945" s="15" t="s">
        <v>191</v>
      </c>
    </row>
    <row r="946" spans="1:17">
      <c r="A946" s="14" t="s">
        <v>84</v>
      </c>
      <c r="B946" s="14">
        <v>2008</v>
      </c>
      <c r="C946" s="34">
        <v>1752098.675283845</v>
      </c>
      <c r="D946" s="32">
        <v>0.77318005134996393</v>
      </c>
      <c r="K946" s="34">
        <v>2266094</v>
      </c>
      <c r="L946" s="32">
        <v>0.31879999999999997</v>
      </c>
      <c r="M946" s="34">
        <f t="shared" si="250"/>
        <v>722430.76719999989</v>
      </c>
      <c r="N946" s="34">
        <f t="shared" si="252"/>
        <v>1543663.2328000001</v>
      </c>
      <c r="O946" s="34">
        <v>11940</v>
      </c>
      <c r="P946" s="14" t="s">
        <v>178</v>
      </c>
      <c r="Q946" s="15" t="s">
        <v>191</v>
      </c>
    </row>
    <row r="947" spans="1:17">
      <c r="A947" s="14" t="s">
        <v>84</v>
      </c>
      <c r="B947" s="14">
        <v>2009</v>
      </c>
      <c r="C947" s="34">
        <v>1760873.6663070712</v>
      </c>
      <c r="D947" s="32">
        <v>0.78083091793772741</v>
      </c>
      <c r="E947" s="33">
        <v>121.39517960000001</v>
      </c>
      <c r="F947" s="33">
        <v>65.72341320000001</v>
      </c>
      <c r="G947" s="41" t="s">
        <v>207</v>
      </c>
      <c r="H947" s="33">
        <v>14.636939999999999</v>
      </c>
      <c r="I947" s="33">
        <v>67.555130000000005</v>
      </c>
      <c r="J947" s="33">
        <v>1219.319</v>
      </c>
      <c r="K947" s="34">
        <v>2255128</v>
      </c>
      <c r="L947" s="32">
        <v>0.31840000000000002</v>
      </c>
      <c r="M947" s="34">
        <f t="shared" si="250"/>
        <v>718032.75520000001</v>
      </c>
      <c r="N947" s="34">
        <f t="shared" si="252"/>
        <v>1537095.2448</v>
      </c>
      <c r="O947" s="34">
        <v>12390</v>
      </c>
      <c r="P947" s="14" t="s">
        <v>178</v>
      </c>
      <c r="Q947" s="15" t="s">
        <v>191</v>
      </c>
    </row>
    <row r="948" spans="1:17" s="35" customFormat="1">
      <c r="A948" s="35" t="s">
        <v>84</v>
      </c>
      <c r="B948" s="35">
        <v>2010</v>
      </c>
      <c r="C948" s="36">
        <v>1822066.3687934361</v>
      </c>
      <c r="D948" s="37">
        <v>0.81233453802649846</v>
      </c>
      <c r="E948" s="38"/>
      <c r="F948" s="38"/>
      <c r="G948" s="37"/>
      <c r="H948" s="38"/>
      <c r="I948" s="38"/>
      <c r="J948" s="38"/>
      <c r="K948" s="36">
        <v>2243000</v>
      </c>
      <c r="L948" s="39" t="s">
        <v>207</v>
      </c>
      <c r="M948" s="39" t="s">
        <v>207</v>
      </c>
      <c r="N948" s="39" t="s">
        <v>207</v>
      </c>
      <c r="O948" s="36">
        <v>14596.443115651078</v>
      </c>
      <c r="P948" s="35" t="s">
        <v>178</v>
      </c>
      <c r="Q948" s="40" t="s">
        <v>191</v>
      </c>
    </row>
    <row r="949" spans="1:17">
      <c r="A949" s="14" t="s">
        <v>85</v>
      </c>
      <c r="B949" s="14">
        <v>2000</v>
      </c>
      <c r="C949" s="34">
        <v>586733.9649459736</v>
      </c>
      <c r="D949" s="32">
        <v>0.15553816215431707</v>
      </c>
      <c r="K949" s="34">
        <v>3772283</v>
      </c>
      <c r="L949" s="32">
        <v>0.14000000000000001</v>
      </c>
      <c r="M949" s="34">
        <f>K949*L949</f>
        <v>528119.62</v>
      </c>
      <c r="N949" s="34">
        <f>K949-M949</f>
        <v>3244163.38</v>
      </c>
      <c r="O949" s="34">
        <v>4690</v>
      </c>
      <c r="P949" s="14" t="s">
        <v>177</v>
      </c>
      <c r="Q949" s="15" t="s">
        <v>192</v>
      </c>
    </row>
    <row r="950" spans="1:17">
      <c r="A950" s="14" t="s">
        <v>85</v>
      </c>
      <c r="B950" s="14">
        <v>2001</v>
      </c>
      <c r="C950" s="34">
        <v>590476.43207380339</v>
      </c>
      <c r="D950" s="32">
        <v>0.15405120811069678</v>
      </c>
      <c r="K950" s="34">
        <v>3832988</v>
      </c>
      <c r="L950" s="32">
        <v>0.13880000000000001</v>
      </c>
      <c r="M950" s="34">
        <f t="shared" ref="M950:M958" si="253">K950*L950</f>
        <v>532018.73440000007</v>
      </c>
      <c r="N950" s="34">
        <f t="shared" ref="N950:N951" si="254">K950-M950</f>
        <v>3300969.2656</v>
      </c>
      <c r="O950" s="34">
        <v>4650</v>
      </c>
      <c r="P950" s="14" t="s">
        <v>177</v>
      </c>
      <c r="Q950" s="15" t="s">
        <v>192</v>
      </c>
    </row>
    <row r="951" spans="1:17">
      <c r="A951" s="14" t="s">
        <v>85</v>
      </c>
      <c r="B951" s="14">
        <v>2002</v>
      </c>
      <c r="C951" s="34">
        <v>589691.67144101928</v>
      </c>
      <c r="D951" s="32">
        <v>0.15125663060542219</v>
      </c>
      <c r="K951" s="34">
        <v>3898617</v>
      </c>
      <c r="L951" s="32">
        <v>0.1376</v>
      </c>
      <c r="M951" s="34">
        <f t="shared" si="253"/>
        <v>536449.69920000003</v>
      </c>
      <c r="N951" s="34">
        <f t="shared" si="254"/>
        <v>3362167.3007999999</v>
      </c>
      <c r="O951" s="34">
        <v>4510</v>
      </c>
      <c r="P951" s="14" t="s">
        <v>177</v>
      </c>
      <c r="Q951" s="15" t="s">
        <v>192</v>
      </c>
    </row>
    <row r="952" spans="1:17">
      <c r="A952" s="14" t="s">
        <v>85</v>
      </c>
      <c r="B952" s="14">
        <v>2003</v>
      </c>
      <c r="C952" s="34">
        <v>610995.18328949891</v>
      </c>
      <c r="D952" s="32">
        <v>0.15408086340674187</v>
      </c>
      <c r="K952" s="34">
        <v>3965419</v>
      </c>
      <c r="L952" s="32">
        <v>0.13639999999999999</v>
      </c>
      <c r="M952" s="34">
        <f t="shared" si="253"/>
        <v>540883.15159999998</v>
      </c>
      <c r="N952" s="34">
        <f>K952-M952</f>
        <v>3424535.8484</v>
      </c>
      <c r="O952" s="34">
        <v>4160</v>
      </c>
      <c r="P952" s="14" t="s">
        <v>177</v>
      </c>
      <c r="Q952" s="15" t="s">
        <v>192</v>
      </c>
    </row>
    <row r="953" spans="1:17">
      <c r="A953" s="14" t="s">
        <v>85</v>
      </c>
      <c r="B953" s="14">
        <v>2004</v>
      </c>
      <c r="C953" s="34">
        <v>657318.43826225784</v>
      </c>
      <c r="D953" s="32">
        <v>0.16319823778213977</v>
      </c>
      <c r="K953" s="34">
        <v>4027730</v>
      </c>
      <c r="L953" s="32">
        <v>0.13519999999999999</v>
      </c>
      <c r="M953" s="34">
        <f t="shared" si="253"/>
        <v>544549.0959999999</v>
      </c>
      <c r="N953" s="34">
        <f t="shared" ref="N953:N958" si="255">K953-M953</f>
        <v>3483180.9040000001</v>
      </c>
      <c r="O953" s="34">
        <v>5450</v>
      </c>
      <c r="P953" s="14" t="s">
        <v>177</v>
      </c>
      <c r="Q953" s="15" t="s">
        <v>192</v>
      </c>
    </row>
    <row r="954" spans="1:17">
      <c r="A954" s="14" t="s">
        <v>85</v>
      </c>
      <c r="B954" s="14">
        <v>2005</v>
      </c>
      <c r="C954" s="34">
        <v>755438.20992688846</v>
      </c>
      <c r="D954" s="32">
        <v>0.18508411417864895</v>
      </c>
      <c r="K954" s="34">
        <v>4081594</v>
      </c>
      <c r="L954" s="32">
        <v>0.13400000000000001</v>
      </c>
      <c r="M954" s="34">
        <f t="shared" si="253"/>
        <v>546933.59600000002</v>
      </c>
      <c r="N954" s="34">
        <f t="shared" si="255"/>
        <v>3534660.4040000001</v>
      </c>
      <c r="O954" s="34">
        <v>5670</v>
      </c>
      <c r="P954" s="14" t="s">
        <v>177</v>
      </c>
      <c r="Q954" s="15" t="s">
        <v>192</v>
      </c>
    </row>
    <row r="955" spans="1:17">
      <c r="A955" s="14" t="s">
        <v>85</v>
      </c>
      <c r="B955" s="14">
        <v>2006</v>
      </c>
      <c r="C955" s="34">
        <v>823342.76812256384</v>
      </c>
      <c r="D955" s="32">
        <v>0.19955490107423063</v>
      </c>
      <c r="K955" s="34">
        <v>4125896</v>
      </c>
      <c r="L955" s="32">
        <v>0.1328</v>
      </c>
      <c r="M955" s="34">
        <f t="shared" si="253"/>
        <v>547918.98880000005</v>
      </c>
      <c r="N955" s="34">
        <f t="shared" si="255"/>
        <v>3577977.0112000001</v>
      </c>
      <c r="O955" s="34">
        <v>5670</v>
      </c>
      <c r="P955" s="14" t="s">
        <v>177</v>
      </c>
      <c r="Q955" s="15" t="s">
        <v>192</v>
      </c>
    </row>
    <row r="956" spans="1:17">
      <c r="A956" s="14" t="s">
        <v>85</v>
      </c>
      <c r="B956" s="14">
        <v>2007</v>
      </c>
      <c r="C956" s="34">
        <v>923656.32000253873</v>
      </c>
      <c r="D956" s="32">
        <v>0.22190208170729708</v>
      </c>
      <c r="K956" s="34">
        <v>4162450</v>
      </c>
      <c r="L956" s="32">
        <v>0.13159999999999999</v>
      </c>
      <c r="M956" s="34">
        <f t="shared" si="253"/>
        <v>547778.41999999993</v>
      </c>
      <c r="N956" s="34">
        <f t="shared" si="255"/>
        <v>3614671.58</v>
      </c>
      <c r="O956" s="34">
        <v>6200</v>
      </c>
      <c r="P956" s="14" t="s">
        <v>177</v>
      </c>
      <c r="Q956" s="15" t="s">
        <v>192</v>
      </c>
    </row>
    <row r="957" spans="1:17">
      <c r="A957" s="14" t="s">
        <v>85</v>
      </c>
      <c r="B957" s="14">
        <v>2008</v>
      </c>
      <c r="C957" s="34">
        <v>1142802.8487249457</v>
      </c>
      <c r="D957" s="32">
        <v>0.27250090461227033</v>
      </c>
      <c r="K957" s="34">
        <v>4193758</v>
      </c>
      <c r="L957" s="32">
        <v>0.13039999999999999</v>
      </c>
      <c r="M957" s="34">
        <f t="shared" si="253"/>
        <v>546866.04319999996</v>
      </c>
      <c r="N957" s="34">
        <f t="shared" si="255"/>
        <v>3646891.9567999998</v>
      </c>
      <c r="O957" s="34">
        <v>6860</v>
      </c>
      <c r="P957" s="14" t="s">
        <v>177</v>
      </c>
      <c r="Q957" s="15" t="s">
        <v>192</v>
      </c>
    </row>
    <row r="958" spans="1:17">
      <c r="A958" s="14" t="s">
        <v>85</v>
      </c>
      <c r="B958" s="14">
        <v>2009</v>
      </c>
      <c r="C958" s="34">
        <v>1836935.5888844475</v>
      </c>
      <c r="D958" s="32">
        <v>0.43492661010396871</v>
      </c>
      <c r="E958" s="33">
        <v>137.1978</v>
      </c>
      <c r="F958" s="33">
        <v>51.988770000000002</v>
      </c>
      <c r="G958" s="33">
        <v>0.54350275862523456</v>
      </c>
      <c r="H958" s="33">
        <v>28.831389999999999</v>
      </c>
      <c r="I958" s="33">
        <v>39.321460000000002</v>
      </c>
      <c r="J958" s="33">
        <v>1382.7670000000001</v>
      </c>
      <c r="K958" s="34">
        <v>4223553</v>
      </c>
      <c r="L958" s="32">
        <v>0.12920000000000001</v>
      </c>
      <c r="M958" s="34">
        <f t="shared" si="253"/>
        <v>545683.04760000005</v>
      </c>
      <c r="N958" s="34">
        <f t="shared" si="255"/>
        <v>3677869.9523999998</v>
      </c>
      <c r="O958" s="34">
        <v>7970</v>
      </c>
      <c r="P958" s="14" t="s">
        <v>177</v>
      </c>
      <c r="Q958" s="15" t="s">
        <v>192</v>
      </c>
    </row>
    <row r="959" spans="1:17" s="35" customFormat="1">
      <c r="A959" s="35" t="s">
        <v>85</v>
      </c>
      <c r="B959" s="35">
        <v>2010</v>
      </c>
      <c r="C959" s="36">
        <v>2147936.9221352274</v>
      </c>
      <c r="D959" s="37">
        <v>0.5048030369295482</v>
      </c>
      <c r="E959" s="38"/>
      <c r="F959" s="38"/>
      <c r="G959" s="37"/>
      <c r="H959" s="38"/>
      <c r="I959" s="38"/>
      <c r="J959" s="38"/>
      <c r="K959" s="36">
        <v>4255000</v>
      </c>
      <c r="L959" s="39" t="s">
        <v>207</v>
      </c>
      <c r="M959" s="39" t="s">
        <v>207</v>
      </c>
      <c r="N959" s="39" t="s">
        <v>207</v>
      </c>
      <c r="O959" s="36">
        <v>8599.4501883411958</v>
      </c>
      <c r="P959" s="35" t="s">
        <v>177</v>
      </c>
      <c r="Q959" s="40" t="s">
        <v>192</v>
      </c>
    </row>
    <row r="960" spans="1:17">
      <c r="A960" s="14" t="s">
        <v>86</v>
      </c>
      <c r="B960" s="14">
        <v>2000</v>
      </c>
      <c r="C960" s="34">
        <v>16133.746447699847</v>
      </c>
      <c r="D960" s="32">
        <v>8.5430635882595089E-3</v>
      </c>
      <c r="K960" s="34">
        <v>1888520</v>
      </c>
      <c r="L960" s="32">
        <v>0.8</v>
      </c>
      <c r="M960" s="34">
        <f>K960*L960</f>
        <v>1510816</v>
      </c>
      <c r="N960" s="34">
        <f>K960-M960</f>
        <v>377704</v>
      </c>
      <c r="O960" s="34">
        <v>570</v>
      </c>
      <c r="P960" s="14" t="s">
        <v>177</v>
      </c>
      <c r="Q960" s="15" t="s">
        <v>193</v>
      </c>
    </row>
    <row r="961" spans="1:17">
      <c r="A961" s="14" t="s">
        <v>86</v>
      </c>
      <c r="B961" s="14">
        <v>2001</v>
      </c>
      <c r="C961" s="34">
        <v>47980.272051219676</v>
      </c>
      <c r="D961" s="32">
        <v>2.5060102146872716E-2</v>
      </c>
      <c r="K961" s="34">
        <v>1914608</v>
      </c>
      <c r="L961" s="32">
        <v>0.79339999999999999</v>
      </c>
      <c r="M961" s="34">
        <f t="shared" ref="M961:M969" si="256">K961*L961</f>
        <v>1519049.9872000001</v>
      </c>
      <c r="N961" s="34">
        <f t="shared" ref="N961:N962" si="257">K961-M961</f>
        <v>395558.01279999991</v>
      </c>
      <c r="O961" s="34">
        <v>510</v>
      </c>
      <c r="P961" s="14" t="s">
        <v>177</v>
      </c>
      <c r="Q961" s="15" t="s">
        <v>193</v>
      </c>
    </row>
    <row r="962" spans="1:17">
      <c r="A962" s="14" t="s">
        <v>86</v>
      </c>
      <c r="B962" s="14">
        <v>2002</v>
      </c>
      <c r="C962" s="34">
        <v>106689.71047267916</v>
      </c>
      <c r="D962" s="32">
        <v>5.5069323569248818E-2</v>
      </c>
      <c r="K962" s="34">
        <v>1937371</v>
      </c>
      <c r="L962" s="32">
        <v>0.78680000000000005</v>
      </c>
      <c r="M962" s="34">
        <f t="shared" si="256"/>
        <v>1524323.5028000001</v>
      </c>
      <c r="N962" s="34">
        <f t="shared" si="257"/>
        <v>413047.49719999987</v>
      </c>
      <c r="O962" s="34">
        <v>470</v>
      </c>
      <c r="P962" s="14" t="s">
        <v>177</v>
      </c>
      <c r="Q962" s="15" t="s">
        <v>193</v>
      </c>
    </row>
    <row r="963" spans="1:17">
      <c r="A963" s="14" t="s">
        <v>86</v>
      </c>
      <c r="B963" s="14">
        <v>2003</v>
      </c>
      <c r="C963" s="34">
        <v>110253.43358018472</v>
      </c>
      <c r="D963" s="32">
        <v>5.6321003672977855E-2</v>
      </c>
      <c r="K963" s="34">
        <v>1957590</v>
      </c>
      <c r="L963" s="32">
        <v>0.7802</v>
      </c>
      <c r="M963" s="34">
        <f t="shared" si="256"/>
        <v>1527311.7180000001</v>
      </c>
      <c r="N963" s="34">
        <f>K963-M963</f>
        <v>430278.28199999989</v>
      </c>
      <c r="O963" s="34">
        <v>520</v>
      </c>
      <c r="P963" s="14" t="s">
        <v>177</v>
      </c>
      <c r="Q963" s="15" t="s">
        <v>193</v>
      </c>
    </row>
    <row r="964" spans="1:17">
      <c r="A964" s="14" t="s">
        <v>86</v>
      </c>
      <c r="B964" s="14">
        <v>2004</v>
      </c>
      <c r="C964" s="34">
        <v>162487.3751317772</v>
      </c>
      <c r="D964" s="32">
        <v>8.2208195216263408E-2</v>
      </c>
      <c r="K964" s="34">
        <v>1976535</v>
      </c>
      <c r="L964" s="32">
        <v>0.77359999999999995</v>
      </c>
      <c r="M964" s="34">
        <f t="shared" si="256"/>
        <v>1529047.476</v>
      </c>
      <c r="N964" s="34">
        <f t="shared" ref="N964:N969" si="258">K964-M964</f>
        <v>447487.52399999998</v>
      </c>
      <c r="O964" s="34">
        <v>650</v>
      </c>
      <c r="P964" s="14" t="s">
        <v>177</v>
      </c>
      <c r="Q964" s="15" t="s">
        <v>193</v>
      </c>
    </row>
    <row r="965" spans="1:17">
      <c r="A965" s="14" t="s">
        <v>86</v>
      </c>
      <c r="B965" s="14">
        <v>2005</v>
      </c>
      <c r="C965" s="34">
        <v>239181.41619397604</v>
      </c>
      <c r="D965" s="32">
        <v>0.11988087976646274</v>
      </c>
      <c r="K965" s="34">
        <v>1995159</v>
      </c>
      <c r="L965" s="32">
        <v>0.76700000000000002</v>
      </c>
      <c r="M965" s="34">
        <f t="shared" si="256"/>
        <v>1530286.953</v>
      </c>
      <c r="N965" s="34">
        <f t="shared" si="258"/>
        <v>464872.04700000002</v>
      </c>
      <c r="O965" s="34">
        <v>800</v>
      </c>
      <c r="P965" s="14" t="s">
        <v>177</v>
      </c>
      <c r="Q965" s="15" t="s">
        <v>193</v>
      </c>
    </row>
    <row r="966" spans="1:17">
      <c r="A966" s="14" t="s">
        <v>86</v>
      </c>
      <c r="B966" s="14">
        <v>2006</v>
      </c>
      <c r="C966" s="34">
        <v>325874.68034120731</v>
      </c>
      <c r="D966" s="32">
        <v>0.16183524217141632</v>
      </c>
      <c r="K966" s="34">
        <v>2013620</v>
      </c>
      <c r="L966" s="32">
        <v>0.75980000000000003</v>
      </c>
      <c r="M966" s="34">
        <f t="shared" si="256"/>
        <v>1529948.476</v>
      </c>
      <c r="N966" s="34">
        <f t="shared" si="258"/>
        <v>483671.52399999998</v>
      </c>
      <c r="O966" s="34">
        <v>950</v>
      </c>
      <c r="P966" s="14" t="s">
        <v>177</v>
      </c>
      <c r="Q966" s="15" t="s">
        <v>193</v>
      </c>
    </row>
    <row r="967" spans="1:17">
      <c r="A967" s="14" t="s">
        <v>86</v>
      </c>
      <c r="B967" s="14">
        <v>2007</v>
      </c>
      <c r="C967" s="34">
        <v>454364.69698387419</v>
      </c>
      <c r="D967" s="32">
        <v>0.22364033289947521</v>
      </c>
      <c r="K967" s="34">
        <v>2031676</v>
      </c>
      <c r="L967" s="32">
        <v>0.75260000000000005</v>
      </c>
      <c r="M967" s="34">
        <f t="shared" si="256"/>
        <v>1529039.3576</v>
      </c>
      <c r="N967" s="34">
        <f t="shared" si="258"/>
        <v>502636.64240000001</v>
      </c>
      <c r="O967" s="34">
        <v>1020</v>
      </c>
      <c r="P967" s="14" t="s">
        <v>177</v>
      </c>
      <c r="Q967" s="15" t="s">
        <v>193</v>
      </c>
    </row>
    <row r="968" spans="1:17">
      <c r="A968" s="14" t="s">
        <v>86</v>
      </c>
      <c r="B968" s="14">
        <v>2008</v>
      </c>
      <c r="C968" s="34">
        <v>609152.67034017644</v>
      </c>
      <c r="D968" s="32">
        <v>0.29723043361842566</v>
      </c>
      <c r="K968" s="34">
        <v>2049429</v>
      </c>
      <c r="L968" s="32">
        <v>0.74540000000000006</v>
      </c>
      <c r="M968" s="34">
        <f t="shared" si="256"/>
        <v>1527644.3766000001</v>
      </c>
      <c r="N968" s="34">
        <f t="shared" si="258"/>
        <v>521784.62339999992</v>
      </c>
      <c r="O968" s="34">
        <v>1060</v>
      </c>
      <c r="P968" s="14" t="s">
        <v>177</v>
      </c>
      <c r="Q968" s="15" t="s">
        <v>193</v>
      </c>
    </row>
    <row r="969" spans="1:17">
      <c r="A969" s="14" t="s">
        <v>86</v>
      </c>
      <c r="B969" s="14">
        <v>2009</v>
      </c>
      <c r="C969" s="34">
        <v>789253.67693623819</v>
      </c>
      <c r="D969" s="32">
        <v>0.38185031776099509</v>
      </c>
      <c r="E969" s="33">
        <v>31.937148999999998</v>
      </c>
      <c r="F969" s="33">
        <v>3.8977339999999998</v>
      </c>
      <c r="G969" s="33">
        <v>0.86842105008247339</v>
      </c>
      <c r="H969" s="33">
        <v>3.0970614999999997</v>
      </c>
      <c r="I969" s="33">
        <v>6.6831339999999999</v>
      </c>
      <c r="J969" s="41" t="s">
        <v>207</v>
      </c>
      <c r="K969" s="34">
        <v>2066919</v>
      </c>
      <c r="L969" s="32">
        <v>0.73819999999999997</v>
      </c>
      <c r="M969" s="34">
        <f t="shared" si="256"/>
        <v>1525799.6058</v>
      </c>
      <c r="N969" s="34">
        <f t="shared" si="258"/>
        <v>541119.39419999998</v>
      </c>
      <c r="O969" s="34">
        <v>1030</v>
      </c>
      <c r="P969" s="14" t="s">
        <v>177</v>
      </c>
      <c r="Q969" s="15" t="s">
        <v>193</v>
      </c>
    </row>
    <row r="970" spans="1:17" s="35" customFormat="1">
      <c r="A970" s="35" t="s">
        <v>86</v>
      </c>
      <c r="B970" s="35">
        <v>2010</v>
      </c>
      <c r="C970" s="36">
        <v>905034.68103782891</v>
      </c>
      <c r="D970" s="37">
        <v>0.43427767804118472</v>
      </c>
      <c r="E970" s="38"/>
      <c r="F970" s="38"/>
      <c r="G970" s="37"/>
      <c r="H970" s="38"/>
      <c r="I970" s="38"/>
      <c r="J970" s="38"/>
      <c r="K970" s="36">
        <v>2084000</v>
      </c>
      <c r="L970" s="39" t="s">
        <v>207</v>
      </c>
      <c r="M970" s="39" t="s">
        <v>207</v>
      </c>
      <c r="N970" s="39" t="s">
        <v>207</v>
      </c>
      <c r="O970" s="36">
        <v>1030</v>
      </c>
      <c r="P970" s="35" t="s">
        <v>177</v>
      </c>
      <c r="Q970" s="40" t="s">
        <v>193</v>
      </c>
    </row>
    <row r="971" spans="1:17">
      <c r="A971" s="14" t="s">
        <v>87</v>
      </c>
      <c r="B971" s="14">
        <v>2000</v>
      </c>
      <c r="C971" s="31">
        <v>0</v>
      </c>
      <c r="D971" s="32">
        <v>0</v>
      </c>
      <c r="K971" s="34">
        <v>2824427</v>
      </c>
      <c r="L971" s="32">
        <v>0.45700000000000002</v>
      </c>
      <c r="M971" s="34">
        <f>K971*L971</f>
        <v>1290763.139</v>
      </c>
      <c r="N971" s="34">
        <f>K971-M971</f>
        <v>1533663.861</v>
      </c>
      <c r="O971" s="34">
        <v>140</v>
      </c>
      <c r="P971" s="14" t="s">
        <v>177</v>
      </c>
      <c r="Q971" s="15" t="s">
        <v>193</v>
      </c>
    </row>
    <row r="972" spans="1:17">
      <c r="A972" s="14" t="s">
        <v>87</v>
      </c>
      <c r="B972" s="14">
        <v>2001</v>
      </c>
      <c r="C972" s="34">
        <v>7254.0286401288395</v>
      </c>
      <c r="D972" s="32">
        <v>2.452748643327948E-3</v>
      </c>
      <c r="K972" s="34">
        <v>2957510</v>
      </c>
      <c r="L972" s="32">
        <v>0.44939999999999997</v>
      </c>
      <c r="M972" s="34">
        <f t="shared" ref="M972:M980" si="259">K972*L972</f>
        <v>1329104.9939999999</v>
      </c>
      <c r="N972" s="34">
        <f t="shared" ref="N972:N973" si="260">K972-M972</f>
        <v>1628405.0060000001</v>
      </c>
      <c r="O972" s="34">
        <v>140</v>
      </c>
      <c r="P972" s="14" t="s">
        <v>177</v>
      </c>
      <c r="Q972" s="15" t="s">
        <v>193</v>
      </c>
    </row>
    <row r="973" spans="1:17">
      <c r="A973" s="14" t="s">
        <v>87</v>
      </c>
      <c r="B973" s="14">
        <v>2002</v>
      </c>
      <c r="C973" s="34">
        <v>21231.778559797865</v>
      </c>
      <c r="D973" s="32">
        <v>6.9456169271075105E-3</v>
      </c>
      <c r="K973" s="34">
        <v>3056860</v>
      </c>
      <c r="L973" s="32">
        <v>0.44179999999999997</v>
      </c>
      <c r="M973" s="34">
        <f t="shared" si="259"/>
        <v>1350520.7479999999</v>
      </c>
      <c r="N973" s="34">
        <f t="shared" si="260"/>
        <v>1706339.2520000001</v>
      </c>
      <c r="O973" s="34">
        <v>150</v>
      </c>
      <c r="P973" s="14" t="s">
        <v>177</v>
      </c>
      <c r="Q973" s="15" t="s">
        <v>193</v>
      </c>
    </row>
    <row r="974" spans="1:17">
      <c r="A974" s="14" t="s">
        <v>87</v>
      </c>
      <c r="B974" s="14">
        <v>2003</v>
      </c>
      <c r="C974" s="34">
        <v>38840.354913145762</v>
      </c>
      <c r="D974" s="32">
        <v>1.2378007284328823E-2</v>
      </c>
      <c r="K974" s="34">
        <v>3137852</v>
      </c>
      <c r="L974" s="32">
        <v>0.43420000000000003</v>
      </c>
      <c r="M974" s="34">
        <f t="shared" si="259"/>
        <v>1362455.3384</v>
      </c>
      <c r="N974" s="34">
        <f>K974-M974</f>
        <v>1775396.6616</v>
      </c>
      <c r="O974" s="34">
        <v>110</v>
      </c>
      <c r="P974" s="14" t="s">
        <v>177</v>
      </c>
      <c r="Q974" s="15" t="s">
        <v>193</v>
      </c>
    </row>
    <row r="975" spans="1:17">
      <c r="A975" s="14" t="s">
        <v>87</v>
      </c>
      <c r="B975" s="14">
        <v>2004</v>
      </c>
      <c r="C975" s="34">
        <v>61548.692146275942</v>
      </c>
      <c r="D975" s="32">
        <v>1.9086978665940987E-2</v>
      </c>
      <c r="K975" s="34">
        <v>3224643</v>
      </c>
      <c r="L975" s="32">
        <v>0.42659999999999998</v>
      </c>
      <c r="M975" s="34">
        <f t="shared" si="259"/>
        <v>1375632.7038</v>
      </c>
      <c r="N975" s="34">
        <f t="shared" ref="N975:N980" si="261">K975-M975</f>
        <v>1849010.2962</v>
      </c>
      <c r="O975" s="34">
        <v>110</v>
      </c>
      <c r="P975" s="14" t="s">
        <v>177</v>
      </c>
      <c r="Q975" s="15" t="s">
        <v>193</v>
      </c>
    </row>
    <row r="976" spans="1:17">
      <c r="A976" s="14" t="s">
        <v>87</v>
      </c>
      <c r="B976" s="14">
        <v>2005</v>
      </c>
      <c r="C976" s="34">
        <v>229847.57826996114</v>
      </c>
      <c r="D976" s="32">
        <v>6.8935895171335665E-2</v>
      </c>
      <c r="K976" s="34">
        <v>3334222</v>
      </c>
      <c r="L976" s="32">
        <v>0.41899999999999998</v>
      </c>
      <c r="M976" s="34">
        <f t="shared" si="259"/>
        <v>1397039.0179999999</v>
      </c>
      <c r="N976" s="34">
        <f t="shared" si="261"/>
        <v>1937182.9820000001</v>
      </c>
      <c r="O976" s="34">
        <v>120</v>
      </c>
      <c r="P976" s="14" t="s">
        <v>177</v>
      </c>
      <c r="Q976" s="15" t="s">
        <v>193</v>
      </c>
    </row>
    <row r="977" spans="1:17">
      <c r="A977" s="14" t="s">
        <v>87</v>
      </c>
      <c r="B977" s="14">
        <v>2006</v>
      </c>
      <c r="C977" s="34">
        <v>443410.65431532846</v>
      </c>
      <c r="D977" s="32">
        <v>0.12774649939076366</v>
      </c>
      <c r="K977" s="34">
        <v>3471020</v>
      </c>
      <c r="L977" s="32">
        <v>0.41220000000000001</v>
      </c>
      <c r="M977" s="34">
        <f t="shared" si="259"/>
        <v>1430754.4440000001</v>
      </c>
      <c r="N977" s="34">
        <f t="shared" si="261"/>
        <v>2040265.5559999999</v>
      </c>
      <c r="O977" s="34">
        <v>120</v>
      </c>
      <c r="P977" s="14" t="s">
        <v>177</v>
      </c>
      <c r="Q977" s="15" t="s">
        <v>193</v>
      </c>
    </row>
    <row r="978" spans="1:17">
      <c r="A978" s="14" t="s">
        <v>87</v>
      </c>
      <c r="B978" s="14">
        <v>2007</v>
      </c>
      <c r="C978" s="34">
        <v>728984.55653775437</v>
      </c>
      <c r="D978" s="32">
        <v>0.20097250603075148</v>
      </c>
      <c r="K978" s="34">
        <v>3627285</v>
      </c>
      <c r="L978" s="32">
        <v>0.40539999999999998</v>
      </c>
      <c r="M978" s="34">
        <f t="shared" si="259"/>
        <v>1470501.3389999999</v>
      </c>
      <c r="N978" s="34">
        <f t="shared" si="261"/>
        <v>2156783.6610000003</v>
      </c>
      <c r="O978" s="34">
        <v>150</v>
      </c>
      <c r="P978" s="14" t="s">
        <v>177</v>
      </c>
      <c r="Q978" s="15" t="s">
        <v>193</v>
      </c>
    </row>
    <row r="979" spans="1:17">
      <c r="A979" s="14" t="s">
        <v>87</v>
      </c>
      <c r="B979" s="14">
        <v>2008</v>
      </c>
      <c r="C979" s="34">
        <v>1111357.3419311438</v>
      </c>
      <c r="D979" s="32">
        <v>0.29297130329813459</v>
      </c>
      <c r="K979" s="34">
        <v>3793400</v>
      </c>
      <c r="L979" s="32">
        <v>0.39860000000000001</v>
      </c>
      <c r="M979" s="34">
        <f t="shared" si="259"/>
        <v>1512049.24</v>
      </c>
      <c r="N979" s="34">
        <f t="shared" si="261"/>
        <v>2281350.7599999998</v>
      </c>
      <c r="O979" s="34">
        <v>170</v>
      </c>
      <c r="P979" s="14" t="s">
        <v>177</v>
      </c>
      <c r="Q979" s="15" t="s">
        <v>193</v>
      </c>
    </row>
    <row r="980" spans="1:17">
      <c r="A980" s="14" t="s">
        <v>87</v>
      </c>
      <c r="B980" s="14">
        <v>2009</v>
      </c>
      <c r="C980" s="34">
        <v>1548681.3215087256</v>
      </c>
      <c r="D980" s="32">
        <v>0.39157763454843264</v>
      </c>
      <c r="E980" s="33">
        <v>10.20773</v>
      </c>
      <c r="F980" s="33">
        <v>0.36681400000000003</v>
      </c>
      <c r="G980" s="33">
        <v>1</v>
      </c>
      <c r="H980" s="33">
        <v>1.8479300000000001</v>
      </c>
      <c r="I980" s="33">
        <v>1.432145</v>
      </c>
      <c r="J980" s="33">
        <v>1.432145</v>
      </c>
      <c r="K980" s="34">
        <v>3954979</v>
      </c>
      <c r="L980" s="32">
        <v>0.39179999999999998</v>
      </c>
      <c r="M980" s="34">
        <f t="shared" si="259"/>
        <v>1549560.7722</v>
      </c>
      <c r="N980" s="34">
        <f t="shared" si="261"/>
        <v>2405418.2278</v>
      </c>
      <c r="O980" s="34">
        <v>160</v>
      </c>
      <c r="P980" s="14" t="s">
        <v>177</v>
      </c>
      <c r="Q980" s="15" t="s">
        <v>193</v>
      </c>
    </row>
    <row r="981" spans="1:17" s="35" customFormat="1">
      <c r="A981" s="35" t="s">
        <v>87</v>
      </c>
      <c r="B981" s="35">
        <v>2010</v>
      </c>
      <c r="C981" s="36">
        <v>2010158.0058111364</v>
      </c>
      <c r="D981" s="37">
        <v>0.49004339488326099</v>
      </c>
      <c r="E981" s="38"/>
      <c r="F981" s="38"/>
      <c r="G981" s="37"/>
      <c r="H981" s="38"/>
      <c r="I981" s="38"/>
      <c r="J981" s="38"/>
      <c r="K981" s="36">
        <v>4102000</v>
      </c>
      <c r="L981" s="39" t="s">
        <v>207</v>
      </c>
      <c r="M981" s="39" t="s">
        <v>207</v>
      </c>
      <c r="N981" s="39" t="s">
        <v>207</v>
      </c>
      <c r="O981" s="36">
        <v>160</v>
      </c>
      <c r="P981" s="35" t="s">
        <v>177</v>
      </c>
      <c r="Q981" s="40" t="s">
        <v>193</v>
      </c>
    </row>
    <row r="982" spans="1:17">
      <c r="A982" s="14" t="s">
        <v>88</v>
      </c>
      <c r="B982" s="14">
        <v>2000</v>
      </c>
      <c r="C982" s="34">
        <v>20486.226656590308</v>
      </c>
      <c r="D982" s="32">
        <v>3.8317975556503817E-3</v>
      </c>
      <c r="K982" s="34">
        <v>5346375</v>
      </c>
      <c r="L982" s="32">
        <v>0.23600000000000002</v>
      </c>
      <c r="M982" s="34">
        <f>K982*L982</f>
        <v>1261744.5</v>
      </c>
      <c r="N982" s="34">
        <f>K982-M982</f>
        <v>4084630.5</v>
      </c>
      <c r="O982" s="34">
        <v>4610</v>
      </c>
      <c r="P982" s="14" t="s">
        <v>178</v>
      </c>
      <c r="Q982" s="15" t="s">
        <v>192</v>
      </c>
    </row>
    <row r="983" spans="1:17">
      <c r="A983" s="14" t="s">
        <v>88</v>
      </c>
      <c r="B983" s="14">
        <v>2001</v>
      </c>
      <c r="C983" s="34">
        <v>17173.428798253241</v>
      </c>
      <c r="D983" s="32">
        <v>3.1473156939706834E-3</v>
      </c>
      <c r="K983" s="34">
        <v>5456532</v>
      </c>
      <c r="L983" s="32">
        <v>0.23480000000000001</v>
      </c>
      <c r="M983" s="34">
        <f t="shared" ref="M983:M991" si="262">K983*L983</f>
        <v>1281193.7136000001</v>
      </c>
      <c r="N983" s="34">
        <f t="shared" ref="N983:N984" si="263">K983-M983</f>
        <v>4175338.2863999996</v>
      </c>
      <c r="O983" s="34">
        <v>4610</v>
      </c>
      <c r="P983" s="14" t="s">
        <v>178</v>
      </c>
      <c r="Q983" s="15" t="s">
        <v>192</v>
      </c>
    </row>
    <row r="984" spans="1:17">
      <c r="A984" s="14" t="s">
        <v>88</v>
      </c>
      <c r="B984" s="14">
        <v>2002</v>
      </c>
      <c r="C984" s="34">
        <v>33766.242931465429</v>
      </c>
      <c r="D984" s="32">
        <v>6.0628456729888806E-3</v>
      </c>
      <c r="K984" s="34">
        <v>5569372</v>
      </c>
      <c r="L984" s="32">
        <v>0.2336</v>
      </c>
      <c r="M984" s="34">
        <f t="shared" si="262"/>
        <v>1301005.2992</v>
      </c>
      <c r="N984" s="34">
        <f t="shared" si="263"/>
        <v>4268366.7007999998</v>
      </c>
      <c r="O984" s="34">
        <v>4610</v>
      </c>
      <c r="P984" s="14" t="s">
        <v>178</v>
      </c>
      <c r="Q984" s="15" t="s">
        <v>192</v>
      </c>
    </row>
    <row r="985" spans="1:17">
      <c r="A985" s="14" t="s">
        <v>88</v>
      </c>
      <c r="B985" s="14">
        <v>2003</v>
      </c>
      <c r="C985" s="34">
        <v>65041.195988109328</v>
      </c>
      <c r="D985" s="32">
        <v>1.1441226001943658E-2</v>
      </c>
      <c r="K985" s="34">
        <v>5684810</v>
      </c>
      <c r="L985" s="32">
        <v>0.2324</v>
      </c>
      <c r="M985" s="34">
        <f t="shared" si="262"/>
        <v>1321149.844</v>
      </c>
      <c r="N985" s="34">
        <f>K985-M985</f>
        <v>4363660.1559999995</v>
      </c>
      <c r="O985" s="34">
        <v>4670</v>
      </c>
      <c r="P985" s="14" t="s">
        <v>178</v>
      </c>
      <c r="Q985" s="15" t="s">
        <v>192</v>
      </c>
    </row>
    <row r="986" spans="1:17">
      <c r="A986" s="14" t="s">
        <v>88</v>
      </c>
      <c r="B986" s="14">
        <v>2004</v>
      </c>
      <c r="C986" s="34">
        <v>96187.466716508308</v>
      </c>
      <c r="D986" s="32">
        <v>1.6576329418461804E-2</v>
      </c>
      <c r="K986" s="34">
        <v>5802700</v>
      </c>
      <c r="L986" s="32">
        <v>0.23120000000000002</v>
      </c>
      <c r="M986" s="34">
        <f t="shared" si="262"/>
        <v>1341584.24</v>
      </c>
      <c r="N986" s="34">
        <f t="shared" ref="N986:N991" si="264">K986-M986</f>
        <v>4461115.76</v>
      </c>
      <c r="O986" s="34">
        <v>4860</v>
      </c>
      <c r="P986" s="14" t="s">
        <v>178</v>
      </c>
      <c r="Q986" s="15" t="s">
        <v>192</v>
      </c>
    </row>
    <row r="987" spans="1:17">
      <c r="A987" s="14" t="s">
        <v>88</v>
      </c>
      <c r="B987" s="14">
        <v>2005</v>
      </c>
      <c r="C987" s="34">
        <v>550760.36488823185</v>
      </c>
      <c r="D987" s="32">
        <v>9.2989361320434519E-2</v>
      </c>
      <c r="K987" s="34">
        <v>5922832</v>
      </c>
      <c r="L987" s="32">
        <v>0.23</v>
      </c>
      <c r="M987" s="34">
        <f t="shared" si="262"/>
        <v>1362251.36</v>
      </c>
      <c r="N987" s="34">
        <f t="shared" si="264"/>
        <v>4560580.6399999997</v>
      </c>
      <c r="O987" s="34">
        <v>6290</v>
      </c>
      <c r="P987" s="14" t="s">
        <v>178</v>
      </c>
      <c r="Q987" s="15" t="s">
        <v>192</v>
      </c>
    </row>
    <row r="988" spans="1:17">
      <c r="A988" s="14" t="s">
        <v>88</v>
      </c>
      <c r="B988" s="14">
        <v>2006</v>
      </c>
      <c r="C988" s="34">
        <v>1665149.327489187</v>
      </c>
      <c r="D988" s="32">
        <v>0.27545744208330825</v>
      </c>
      <c r="K988" s="34">
        <v>6045033</v>
      </c>
      <c r="L988" s="32">
        <v>0.22820000000000001</v>
      </c>
      <c r="M988" s="34">
        <f t="shared" si="262"/>
        <v>1379476.5306000002</v>
      </c>
      <c r="N988" s="34">
        <f t="shared" si="264"/>
        <v>4665556.4693999998</v>
      </c>
      <c r="O988" s="34">
        <v>8200</v>
      </c>
      <c r="P988" s="14" t="s">
        <v>178</v>
      </c>
      <c r="Q988" s="15" t="s">
        <v>192</v>
      </c>
    </row>
    <row r="989" spans="1:17">
      <c r="A989" s="14" t="s">
        <v>88</v>
      </c>
      <c r="B989" s="14">
        <v>2007</v>
      </c>
      <c r="C989" s="34">
        <v>3600071.3762868894</v>
      </c>
      <c r="D989" s="32">
        <v>0.5835748301201783</v>
      </c>
      <c r="K989" s="34">
        <v>6168997</v>
      </c>
      <c r="L989" s="32">
        <v>0.22640000000000002</v>
      </c>
      <c r="M989" s="34">
        <f t="shared" si="262"/>
        <v>1396660.9208000002</v>
      </c>
      <c r="N989" s="34">
        <f t="shared" si="264"/>
        <v>4772336.0791999996</v>
      </c>
      <c r="O989" s="34">
        <v>10220</v>
      </c>
      <c r="P989" s="14" t="s">
        <v>178</v>
      </c>
      <c r="Q989" s="15" t="s">
        <v>192</v>
      </c>
    </row>
    <row r="990" spans="1:17">
      <c r="A990" s="14" t="s">
        <v>88</v>
      </c>
      <c r="B990" s="14">
        <v>2008</v>
      </c>
      <c r="C990" s="34">
        <v>4651954.1847661603</v>
      </c>
      <c r="D990" s="32">
        <v>0.73908808545006255</v>
      </c>
      <c r="K990" s="34">
        <v>6294181</v>
      </c>
      <c r="L990" s="32">
        <v>0.22460000000000002</v>
      </c>
      <c r="M990" s="34">
        <f t="shared" si="262"/>
        <v>1413673.0526000001</v>
      </c>
      <c r="N990" s="34">
        <f t="shared" si="264"/>
        <v>4880507.9473999999</v>
      </c>
      <c r="O990" s="34">
        <v>12380</v>
      </c>
      <c r="P990" s="14" t="s">
        <v>178</v>
      </c>
      <c r="Q990" s="15" t="s">
        <v>192</v>
      </c>
    </row>
    <row r="991" spans="1:17">
      <c r="A991" s="14" t="s">
        <v>88</v>
      </c>
      <c r="B991" s="14">
        <v>2009</v>
      </c>
      <c r="C991" s="34">
        <v>5182093.9786471138</v>
      </c>
      <c r="D991" s="32">
        <v>0.80718917723292927</v>
      </c>
      <c r="E991" s="41" t="s">
        <v>207</v>
      </c>
      <c r="F991" s="41" t="s">
        <v>207</v>
      </c>
      <c r="G991" s="41" t="s">
        <v>207</v>
      </c>
      <c r="H991" s="41" t="s">
        <v>207</v>
      </c>
      <c r="I991" s="41" t="s">
        <v>207</v>
      </c>
      <c r="J991" s="41" t="s">
        <v>207</v>
      </c>
      <c r="K991" s="34">
        <v>6419925</v>
      </c>
      <c r="L991" s="32">
        <v>0.2228</v>
      </c>
      <c r="M991" s="34">
        <f t="shared" si="262"/>
        <v>1430359.29</v>
      </c>
      <c r="N991" s="34">
        <f t="shared" si="264"/>
        <v>4989565.71</v>
      </c>
      <c r="O991" s="34">
        <v>12020</v>
      </c>
      <c r="P991" s="14" t="s">
        <v>178</v>
      </c>
      <c r="Q991" s="15" t="s">
        <v>192</v>
      </c>
    </row>
    <row r="992" spans="1:17" s="35" customFormat="1">
      <c r="A992" s="35" t="s">
        <v>88</v>
      </c>
      <c r="B992" s="35">
        <v>2010</v>
      </c>
      <c r="C992" s="36">
        <v>5545847.5221073944</v>
      </c>
      <c r="D992" s="37">
        <v>0.84721165935035048</v>
      </c>
      <c r="E992" s="38"/>
      <c r="F992" s="38"/>
      <c r="G992" s="37"/>
      <c r="H992" s="38"/>
      <c r="I992" s="38"/>
      <c r="J992" s="38"/>
      <c r="K992" s="36">
        <v>6546000</v>
      </c>
      <c r="L992" s="39" t="s">
        <v>207</v>
      </c>
      <c r="M992" s="39" t="s">
        <v>207</v>
      </c>
      <c r="N992" s="39" t="s">
        <v>207</v>
      </c>
      <c r="O992" s="36">
        <v>12020</v>
      </c>
      <c r="P992" s="35" t="s">
        <v>178</v>
      </c>
      <c r="Q992" s="40" t="s">
        <v>192</v>
      </c>
    </row>
    <row r="993" spans="1:17">
      <c r="A993" s="14" t="s">
        <v>89</v>
      </c>
      <c r="B993" s="14">
        <v>2000</v>
      </c>
      <c r="C993" s="34">
        <v>282082.82624996681</v>
      </c>
      <c r="D993" s="32">
        <v>8.0605975090004223E-2</v>
      </c>
      <c r="K993" s="34">
        <v>3499527.497</v>
      </c>
      <c r="L993" s="32">
        <v>0.33</v>
      </c>
      <c r="M993" s="34">
        <f>K993*L993</f>
        <v>1154844.0740100001</v>
      </c>
      <c r="N993" s="34">
        <f>K993-M993</f>
        <v>2344683.4229899999</v>
      </c>
      <c r="O993" s="34">
        <v>3200</v>
      </c>
      <c r="P993" s="14" t="s">
        <v>178</v>
      </c>
      <c r="Q993" s="15" t="s">
        <v>191</v>
      </c>
    </row>
    <row r="994" spans="1:17">
      <c r="A994" s="14" t="s">
        <v>89</v>
      </c>
      <c r="B994" s="14">
        <v>2001</v>
      </c>
      <c r="C994" s="34">
        <v>574153.69362256315</v>
      </c>
      <c r="D994" s="32">
        <v>0.16492530467470048</v>
      </c>
      <c r="K994" s="34">
        <v>3481295.3339999998</v>
      </c>
      <c r="L994" s="32">
        <v>0.33079999999999998</v>
      </c>
      <c r="M994" s="34">
        <f t="shared" ref="M994:M1002" si="265">K994*L994</f>
        <v>1151612.4964871998</v>
      </c>
      <c r="N994" s="34">
        <f t="shared" ref="N994:N995" si="266">K994-M994</f>
        <v>2329682.8375128</v>
      </c>
      <c r="O994" s="34">
        <v>3420</v>
      </c>
      <c r="P994" s="14" t="s">
        <v>178</v>
      </c>
      <c r="Q994" s="15" t="s">
        <v>191</v>
      </c>
    </row>
    <row r="995" spans="1:17">
      <c r="A995" s="14" t="s">
        <v>89</v>
      </c>
      <c r="B995" s="14">
        <v>2002</v>
      </c>
      <c r="C995" s="34">
        <v>992339.74109627446</v>
      </c>
      <c r="D995" s="32">
        <v>0.28605156463182135</v>
      </c>
      <c r="K995" s="34">
        <v>3469093.9109999998</v>
      </c>
      <c r="L995" s="32">
        <v>0.33159999999999995</v>
      </c>
      <c r="M995" s="34">
        <f t="shared" si="265"/>
        <v>1150351.5408875998</v>
      </c>
      <c r="N995" s="34">
        <f t="shared" si="266"/>
        <v>2318742.3701124</v>
      </c>
      <c r="O995" s="34">
        <v>3760</v>
      </c>
      <c r="P995" s="14" t="s">
        <v>178</v>
      </c>
      <c r="Q995" s="15" t="s">
        <v>191</v>
      </c>
    </row>
    <row r="996" spans="1:17">
      <c r="A996" s="14" t="s">
        <v>89</v>
      </c>
      <c r="B996" s="14">
        <v>2003</v>
      </c>
      <c r="C996" s="34">
        <v>1278182.4806848259</v>
      </c>
      <c r="D996" s="32">
        <v>0.37003292033207152</v>
      </c>
      <c r="K996" s="34">
        <v>3454239.9079999998</v>
      </c>
      <c r="L996" s="32">
        <v>0.33240000000000003</v>
      </c>
      <c r="M996" s="34">
        <f t="shared" si="265"/>
        <v>1148189.3454192001</v>
      </c>
      <c r="N996" s="34">
        <f>K996-M996</f>
        <v>2306050.5625807997</v>
      </c>
      <c r="O996" s="34">
        <v>4600</v>
      </c>
      <c r="P996" s="14" t="s">
        <v>178</v>
      </c>
      <c r="Q996" s="15" t="s">
        <v>191</v>
      </c>
    </row>
    <row r="997" spans="1:17">
      <c r="A997" s="14" t="s">
        <v>89</v>
      </c>
      <c r="B997" s="14">
        <v>2004</v>
      </c>
      <c r="C997" s="34">
        <v>1717036.2981186311</v>
      </c>
      <c r="D997" s="32">
        <v>0.49977995538512698</v>
      </c>
      <c r="K997" s="34">
        <v>3435584.56</v>
      </c>
      <c r="L997" s="32">
        <v>0.3332</v>
      </c>
      <c r="M997" s="34">
        <f t="shared" si="265"/>
        <v>1144736.7753920001</v>
      </c>
      <c r="N997" s="34">
        <f t="shared" ref="N997:N1002" si="267">K997-M997</f>
        <v>2290847.784608</v>
      </c>
      <c r="O997" s="34">
        <v>5870</v>
      </c>
      <c r="P997" s="14" t="s">
        <v>178</v>
      </c>
      <c r="Q997" s="15" t="s">
        <v>191</v>
      </c>
    </row>
    <row r="998" spans="1:17">
      <c r="A998" s="14" t="s">
        <v>89</v>
      </c>
      <c r="B998" s="14">
        <v>2005</v>
      </c>
      <c r="C998" s="34">
        <v>2605729.2502788589</v>
      </c>
      <c r="D998" s="32">
        <v>0.76318110601846911</v>
      </c>
      <c r="K998" s="34">
        <v>3414300</v>
      </c>
      <c r="L998" s="32">
        <v>0.33399999999999996</v>
      </c>
      <c r="M998" s="34">
        <f t="shared" si="265"/>
        <v>1140376.2</v>
      </c>
      <c r="N998" s="34">
        <f t="shared" si="267"/>
        <v>2273923.7999999998</v>
      </c>
      <c r="O998" s="34">
        <v>7280</v>
      </c>
      <c r="P998" s="14" t="s">
        <v>178</v>
      </c>
      <c r="Q998" s="15" t="s">
        <v>191</v>
      </c>
    </row>
    <row r="999" spans="1:17">
      <c r="A999" s="14" t="s">
        <v>89</v>
      </c>
      <c r="B999" s="14">
        <v>2006</v>
      </c>
      <c r="C999" s="34">
        <v>2889265.3847011169</v>
      </c>
      <c r="D999" s="32">
        <v>0.85126563963425661</v>
      </c>
      <c r="K999" s="34">
        <v>3394082</v>
      </c>
      <c r="L999" s="32">
        <v>0.33279999999999998</v>
      </c>
      <c r="M999" s="34">
        <f t="shared" si="265"/>
        <v>1129550.4896</v>
      </c>
      <c r="N999" s="34">
        <f t="shared" si="267"/>
        <v>2264531.5104</v>
      </c>
      <c r="O999" s="34">
        <v>8410</v>
      </c>
      <c r="P999" s="14" t="s">
        <v>178</v>
      </c>
      <c r="Q999" s="15" t="s">
        <v>191</v>
      </c>
    </row>
    <row r="1000" spans="1:17">
      <c r="A1000" s="14" t="s">
        <v>89</v>
      </c>
      <c r="B1000" s="14">
        <v>2007</v>
      </c>
      <c r="C1000" s="34">
        <v>2839838.8027606672</v>
      </c>
      <c r="D1000" s="32">
        <v>0.84127967168105722</v>
      </c>
      <c r="K1000" s="34">
        <v>3375618</v>
      </c>
      <c r="L1000" s="32">
        <v>0.33159999999999995</v>
      </c>
      <c r="M1000" s="34">
        <f t="shared" si="265"/>
        <v>1119354.9287999999</v>
      </c>
      <c r="N1000" s="34">
        <f t="shared" si="267"/>
        <v>2256263.0712000001</v>
      </c>
      <c r="O1000" s="34">
        <v>9980</v>
      </c>
      <c r="P1000" s="14" t="s">
        <v>178</v>
      </c>
      <c r="Q1000" s="15" t="s">
        <v>191</v>
      </c>
    </row>
    <row r="1001" spans="1:17">
      <c r="A1001" s="14" t="s">
        <v>89</v>
      </c>
      <c r="B1001" s="14">
        <v>2008</v>
      </c>
      <c r="C1001" s="34">
        <v>2876913.1467418</v>
      </c>
      <c r="D1001" s="32">
        <v>0.85670477239219023</v>
      </c>
      <c r="K1001" s="34">
        <v>3358115</v>
      </c>
      <c r="L1001" s="32">
        <v>0.33039999999999997</v>
      </c>
      <c r="M1001" s="34">
        <f t="shared" si="265"/>
        <v>1109521.196</v>
      </c>
      <c r="N1001" s="34">
        <f t="shared" si="267"/>
        <v>2248593.804</v>
      </c>
      <c r="O1001" s="34">
        <v>11890</v>
      </c>
      <c r="P1001" s="14" t="s">
        <v>178</v>
      </c>
      <c r="Q1001" s="15" t="s">
        <v>191</v>
      </c>
    </row>
    <row r="1002" spans="1:17">
      <c r="A1002" s="14" t="s">
        <v>89</v>
      </c>
      <c r="B1002" s="14">
        <v>2009</v>
      </c>
      <c r="C1002" s="34">
        <v>2711341.2080495767</v>
      </c>
      <c r="D1002" s="32">
        <v>0.81188819093877218</v>
      </c>
      <c r="E1002" s="33">
        <v>422.452405</v>
      </c>
      <c r="F1002" s="33">
        <v>35.352899999999998</v>
      </c>
      <c r="G1002" s="41" t="s">
        <v>207</v>
      </c>
      <c r="H1002" s="33">
        <v>32.159804000000001</v>
      </c>
      <c r="I1002" s="33">
        <v>54.232320000000001</v>
      </c>
      <c r="J1002" s="33">
        <v>1362.2750000000001</v>
      </c>
      <c r="K1002" s="34">
        <v>3339550</v>
      </c>
      <c r="L1002" s="32">
        <v>0.32919999999999999</v>
      </c>
      <c r="M1002" s="34">
        <f t="shared" si="265"/>
        <v>1099379.8599999999</v>
      </c>
      <c r="N1002" s="34">
        <f t="shared" si="267"/>
        <v>2240170.14</v>
      </c>
      <c r="O1002" s="34">
        <v>11410</v>
      </c>
      <c r="P1002" s="14" t="s">
        <v>178</v>
      </c>
      <c r="Q1002" s="15" t="s">
        <v>191</v>
      </c>
    </row>
    <row r="1003" spans="1:17" s="35" customFormat="1">
      <c r="A1003" s="35" t="s">
        <v>89</v>
      </c>
      <c r="B1003" s="35">
        <v>2010</v>
      </c>
      <c r="C1003" s="36">
        <v>2759036.5138575681</v>
      </c>
      <c r="D1003" s="37">
        <v>0.83128548172870387</v>
      </c>
      <c r="E1003" s="38"/>
      <c r="F1003" s="38"/>
      <c r="G1003" s="37"/>
      <c r="H1003" s="38"/>
      <c r="I1003" s="38"/>
      <c r="J1003" s="38"/>
      <c r="K1003" s="36">
        <v>3319000</v>
      </c>
      <c r="L1003" s="39" t="s">
        <v>207</v>
      </c>
      <c r="M1003" s="39" t="s">
        <v>207</v>
      </c>
      <c r="N1003" s="39" t="s">
        <v>207</v>
      </c>
      <c r="O1003" s="36">
        <v>11410</v>
      </c>
      <c r="P1003" s="35" t="s">
        <v>178</v>
      </c>
      <c r="Q1003" s="40" t="s">
        <v>191</v>
      </c>
    </row>
    <row r="1004" spans="1:17">
      <c r="A1004" s="14" t="s">
        <v>90</v>
      </c>
      <c r="B1004" s="14">
        <v>2000</v>
      </c>
      <c r="C1004" s="34">
        <v>309584</v>
      </c>
      <c r="D1004" s="32">
        <v>0.70956681182672476</v>
      </c>
      <c r="K1004" s="34">
        <v>436300</v>
      </c>
      <c r="L1004" s="32">
        <v>0.16200000000000001</v>
      </c>
      <c r="M1004" s="34">
        <f>K1004*L1004</f>
        <v>70680.600000000006</v>
      </c>
      <c r="N1004" s="34">
        <f>K1004-M1004</f>
        <v>365619.4</v>
      </c>
      <c r="O1004" s="34">
        <v>43660</v>
      </c>
      <c r="P1004" s="14" t="s">
        <v>178</v>
      </c>
      <c r="Q1004" s="15" t="s">
        <v>204</v>
      </c>
    </row>
    <row r="1005" spans="1:17">
      <c r="A1005" s="14" t="s">
        <v>90</v>
      </c>
      <c r="B1005" s="14">
        <v>2001</v>
      </c>
      <c r="C1005" s="34">
        <v>407030</v>
      </c>
      <c r="D1005" s="32">
        <v>0.92187305362097272</v>
      </c>
      <c r="K1005" s="34">
        <v>441525</v>
      </c>
      <c r="L1005" s="32">
        <v>0.16399999999999998</v>
      </c>
      <c r="M1005" s="34">
        <f t="shared" ref="M1005:M1013" si="268">K1005*L1005</f>
        <v>72410.099999999991</v>
      </c>
      <c r="N1005" s="34">
        <f t="shared" ref="N1005:N1006" si="269">K1005-M1005</f>
        <v>369114.9</v>
      </c>
      <c r="O1005" s="34">
        <v>42900</v>
      </c>
      <c r="P1005" s="14" t="s">
        <v>178</v>
      </c>
      <c r="Q1005" s="15" t="s">
        <v>204</v>
      </c>
    </row>
    <row r="1006" spans="1:17">
      <c r="A1006" s="14" t="s">
        <v>90</v>
      </c>
      <c r="B1006" s="14">
        <v>2002</v>
      </c>
      <c r="C1006" s="34">
        <v>472971</v>
      </c>
      <c r="D1006" s="32">
        <v>1.0600571524625988</v>
      </c>
      <c r="K1006" s="34">
        <v>446175</v>
      </c>
      <c r="L1006" s="32">
        <v>0.16600000000000001</v>
      </c>
      <c r="M1006" s="34">
        <f t="shared" si="268"/>
        <v>74065.05</v>
      </c>
      <c r="N1006" s="34">
        <f t="shared" si="269"/>
        <v>372109.95</v>
      </c>
      <c r="O1006" s="34">
        <v>39910</v>
      </c>
      <c r="P1006" s="14" t="s">
        <v>178</v>
      </c>
      <c r="Q1006" s="15" t="s">
        <v>204</v>
      </c>
    </row>
    <row r="1007" spans="1:17">
      <c r="A1007" s="14" t="s">
        <v>90</v>
      </c>
      <c r="B1007" s="14">
        <v>2003</v>
      </c>
      <c r="C1007" s="34">
        <v>531029</v>
      </c>
      <c r="D1007" s="32">
        <v>1.1758054159378253</v>
      </c>
      <c r="K1007" s="34">
        <v>451630</v>
      </c>
      <c r="L1007" s="32">
        <v>0.16800000000000001</v>
      </c>
      <c r="M1007" s="34">
        <f t="shared" si="268"/>
        <v>75873.840000000011</v>
      </c>
      <c r="N1007" s="34">
        <f>K1007-M1007</f>
        <v>375756.16</v>
      </c>
      <c r="O1007" s="34">
        <v>42090</v>
      </c>
      <c r="P1007" s="14" t="s">
        <v>178</v>
      </c>
      <c r="Q1007" s="15" t="s">
        <v>204</v>
      </c>
    </row>
    <row r="1008" spans="1:17">
      <c r="A1008" s="14" t="s">
        <v>90</v>
      </c>
      <c r="B1008" s="14">
        <v>2004</v>
      </c>
      <c r="C1008" s="34">
        <v>598864</v>
      </c>
      <c r="D1008" s="32">
        <v>1.3072921555572534</v>
      </c>
      <c r="K1008" s="34">
        <v>458095</v>
      </c>
      <c r="L1008" s="32">
        <v>0.17</v>
      </c>
      <c r="M1008" s="34">
        <f t="shared" si="268"/>
        <v>77876.150000000009</v>
      </c>
      <c r="N1008" s="34">
        <f t="shared" ref="N1008:N1013" si="270">K1008-M1008</f>
        <v>380218.85</v>
      </c>
      <c r="O1008" s="34">
        <v>58620</v>
      </c>
      <c r="P1008" s="14" t="s">
        <v>178</v>
      </c>
      <c r="Q1008" s="15" t="s">
        <v>204</v>
      </c>
    </row>
    <row r="1009" spans="1:17">
      <c r="A1009" s="14" t="s">
        <v>90</v>
      </c>
      <c r="B1009" s="14">
        <v>2005</v>
      </c>
      <c r="C1009" s="34">
        <v>719000</v>
      </c>
      <c r="D1009" s="32">
        <v>1.5457113496919326</v>
      </c>
      <c r="K1009" s="34">
        <v>465158</v>
      </c>
      <c r="L1009" s="32">
        <v>0.17199999999999999</v>
      </c>
      <c r="M1009" s="34">
        <f t="shared" si="268"/>
        <v>80007.175999999992</v>
      </c>
      <c r="N1009" s="34">
        <f t="shared" si="270"/>
        <v>385150.82400000002</v>
      </c>
      <c r="O1009" s="34">
        <v>66260</v>
      </c>
      <c r="P1009" s="14" t="s">
        <v>178</v>
      </c>
      <c r="Q1009" s="15" t="s">
        <v>204</v>
      </c>
    </row>
    <row r="1010" spans="1:17">
      <c r="A1010" s="14" t="s">
        <v>90</v>
      </c>
      <c r="B1010" s="14">
        <v>2006</v>
      </c>
      <c r="C1010" s="34">
        <v>713800</v>
      </c>
      <c r="D1010" s="32">
        <v>1.510249938113182</v>
      </c>
      <c r="K1010" s="34">
        <v>472637</v>
      </c>
      <c r="L1010" s="32">
        <v>0.17319999999999999</v>
      </c>
      <c r="M1010" s="34">
        <f t="shared" si="268"/>
        <v>81860.728399999993</v>
      </c>
      <c r="N1010" s="34">
        <f t="shared" si="270"/>
        <v>390776.27159999998</v>
      </c>
      <c r="O1010" s="34">
        <v>66060</v>
      </c>
      <c r="P1010" s="14" t="s">
        <v>178</v>
      </c>
      <c r="Q1010" s="15" t="s">
        <v>204</v>
      </c>
    </row>
    <row r="1011" spans="1:17">
      <c r="A1011" s="14" t="s">
        <v>90</v>
      </c>
      <c r="B1011" s="14">
        <v>2007</v>
      </c>
      <c r="C1011" s="34">
        <v>747465</v>
      </c>
      <c r="D1011" s="32">
        <v>1.5572414597712883</v>
      </c>
      <c r="K1011" s="34">
        <v>479993</v>
      </c>
      <c r="L1011" s="32">
        <v>0.1744</v>
      </c>
      <c r="M1011" s="34">
        <f t="shared" si="268"/>
        <v>83710.779200000004</v>
      </c>
      <c r="N1011" s="34">
        <f t="shared" si="270"/>
        <v>396282.22080000001</v>
      </c>
      <c r="O1011" s="34">
        <v>69260</v>
      </c>
      <c r="P1011" s="14" t="s">
        <v>178</v>
      </c>
      <c r="Q1011" s="15" t="s">
        <v>204</v>
      </c>
    </row>
    <row r="1012" spans="1:17">
      <c r="A1012" s="14" t="s">
        <v>90</v>
      </c>
      <c r="B1012" s="14">
        <v>2008</v>
      </c>
      <c r="C1012" s="34">
        <v>707000</v>
      </c>
      <c r="D1012" s="32">
        <v>1.4468433439066817</v>
      </c>
      <c r="K1012" s="34">
        <v>488650</v>
      </c>
      <c r="L1012" s="32">
        <v>0.17559999999999998</v>
      </c>
      <c r="M1012" s="34">
        <f t="shared" si="268"/>
        <v>85806.939999999988</v>
      </c>
      <c r="N1012" s="34">
        <f t="shared" si="270"/>
        <v>402843.06</v>
      </c>
      <c r="O1012" s="34">
        <v>74890</v>
      </c>
      <c r="P1012" s="14" t="s">
        <v>178</v>
      </c>
      <c r="Q1012" s="15" t="s">
        <v>204</v>
      </c>
    </row>
    <row r="1013" spans="1:17">
      <c r="A1013" s="14" t="s">
        <v>90</v>
      </c>
      <c r="B1013" s="14">
        <v>2009</v>
      </c>
      <c r="C1013" s="34">
        <v>720000</v>
      </c>
      <c r="D1013" s="32">
        <v>1.4462071209631739</v>
      </c>
      <c r="E1013" s="41" t="s">
        <v>207</v>
      </c>
      <c r="F1013" s="41" t="s">
        <v>207</v>
      </c>
      <c r="G1013" s="41" t="s">
        <v>207</v>
      </c>
      <c r="H1013" s="41" t="s">
        <v>207</v>
      </c>
      <c r="I1013" s="41" t="s">
        <v>207</v>
      </c>
      <c r="J1013" s="41" t="s">
        <v>207</v>
      </c>
      <c r="K1013" s="34">
        <v>497854</v>
      </c>
      <c r="L1013" s="32">
        <v>0.17679999999999998</v>
      </c>
      <c r="M1013" s="34">
        <f t="shared" si="268"/>
        <v>88020.587199999994</v>
      </c>
      <c r="N1013" s="34">
        <f t="shared" si="270"/>
        <v>409833.41279999999</v>
      </c>
      <c r="O1013" s="34">
        <v>74430</v>
      </c>
      <c r="P1013" s="14" t="s">
        <v>178</v>
      </c>
      <c r="Q1013" s="15" t="s">
        <v>204</v>
      </c>
    </row>
    <row r="1014" spans="1:17" s="35" customFormat="1">
      <c r="A1014" s="35" t="s">
        <v>90</v>
      </c>
      <c r="B1014" s="35">
        <v>2010</v>
      </c>
      <c r="C1014" s="36">
        <v>740957</v>
      </c>
      <c r="D1014" s="37">
        <v>1.4643418972332016</v>
      </c>
      <c r="E1014" s="38"/>
      <c r="F1014" s="38"/>
      <c r="G1014" s="37"/>
      <c r="H1014" s="38"/>
      <c r="I1014" s="38"/>
      <c r="J1014" s="38"/>
      <c r="K1014" s="36">
        <v>506000</v>
      </c>
      <c r="L1014" s="39" t="s">
        <v>207</v>
      </c>
      <c r="M1014" s="39" t="s">
        <v>207</v>
      </c>
      <c r="N1014" s="39" t="s">
        <v>207</v>
      </c>
      <c r="O1014" s="36">
        <v>74430</v>
      </c>
      <c r="P1014" s="35" t="s">
        <v>178</v>
      </c>
      <c r="Q1014" s="40" t="s">
        <v>204</v>
      </c>
    </row>
    <row r="1015" spans="1:17">
      <c r="A1015" s="14" t="s">
        <v>91</v>
      </c>
      <c r="B1015" s="14">
        <v>2000</v>
      </c>
      <c r="C1015" s="34">
        <v>46999.85314696205</v>
      </c>
      <c r="D1015" s="32">
        <v>2.33642503715733E-2</v>
      </c>
      <c r="K1015" s="34">
        <v>2011614</v>
      </c>
      <c r="L1015" s="32">
        <v>0.371</v>
      </c>
      <c r="M1015" s="34">
        <f>K1015*L1015</f>
        <v>746308.79399999999</v>
      </c>
      <c r="N1015" s="34">
        <f>K1015-M1015</f>
        <v>1265305.206</v>
      </c>
      <c r="O1015" s="34">
        <v>1840</v>
      </c>
      <c r="P1015" s="14" t="s">
        <v>177</v>
      </c>
      <c r="Q1015" s="15" t="s">
        <v>191</v>
      </c>
    </row>
    <row r="1016" spans="1:17">
      <c r="A1016" s="14" t="s">
        <v>91</v>
      </c>
      <c r="B1016" s="14">
        <v>2001</v>
      </c>
      <c r="C1016" s="34">
        <v>102815.40137910034</v>
      </c>
      <c r="D1016" s="32">
        <v>5.0940398939875224E-2</v>
      </c>
      <c r="K1016" s="34">
        <v>2018347</v>
      </c>
      <c r="L1016" s="32">
        <v>0.36599999999999999</v>
      </c>
      <c r="M1016" s="34">
        <f t="shared" ref="M1016:M1024" si="271">K1016*L1016</f>
        <v>738715.00199999998</v>
      </c>
      <c r="N1016" s="34">
        <f t="shared" ref="N1016:N1017" si="272">K1016-M1016</f>
        <v>1279631.9980000001</v>
      </c>
      <c r="O1016" s="34">
        <v>1710</v>
      </c>
      <c r="P1016" s="14" t="s">
        <v>177</v>
      </c>
      <c r="Q1016" s="15" t="s">
        <v>191</v>
      </c>
    </row>
    <row r="1017" spans="1:17">
      <c r="A1017" s="14" t="s">
        <v>91</v>
      </c>
      <c r="B1017" s="14">
        <v>2002</v>
      </c>
      <c r="C1017" s="34">
        <v>169711.18856511725</v>
      </c>
      <c r="D1017" s="32">
        <v>8.3853005818489854E-2</v>
      </c>
      <c r="K1017" s="34">
        <v>2023913</v>
      </c>
      <c r="L1017" s="32">
        <v>0.36099999999999999</v>
      </c>
      <c r="M1017" s="34">
        <f t="shared" si="271"/>
        <v>730632.59299999999</v>
      </c>
      <c r="N1017" s="34">
        <f t="shared" si="272"/>
        <v>1293280.4070000001</v>
      </c>
      <c r="O1017" s="34">
        <v>1730</v>
      </c>
      <c r="P1017" s="14" t="s">
        <v>177</v>
      </c>
      <c r="Q1017" s="15" t="s">
        <v>191</v>
      </c>
    </row>
    <row r="1018" spans="1:17">
      <c r="A1018" s="14" t="s">
        <v>91</v>
      </c>
      <c r="B1018" s="14">
        <v>2003</v>
      </c>
      <c r="C1018" s="34">
        <v>271449.36384544405</v>
      </c>
      <c r="D1018" s="32">
        <v>0.13382101112890774</v>
      </c>
      <c r="K1018" s="34">
        <v>2028451</v>
      </c>
      <c r="L1018" s="32">
        <v>0.35600000000000004</v>
      </c>
      <c r="M1018" s="34">
        <f t="shared" si="271"/>
        <v>722128.5560000001</v>
      </c>
      <c r="N1018" s="34">
        <f>K1018-M1018</f>
        <v>1306322.4439999999</v>
      </c>
      <c r="O1018" s="34">
        <v>1990</v>
      </c>
      <c r="P1018" s="14" t="s">
        <v>177</v>
      </c>
      <c r="Q1018" s="15" t="s">
        <v>191</v>
      </c>
    </row>
    <row r="1019" spans="1:17">
      <c r="A1019" s="14" t="s">
        <v>91</v>
      </c>
      <c r="B1019" s="14">
        <v>2004</v>
      </c>
      <c r="C1019" s="34">
        <v>418476.09389072278</v>
      </c>
      <c r="D1019" s="32">
        <v>0.20592390757682005</v>
      </c>
      <c r="K1019" s="34">
        <v>2032188</v>
      </c>
      <c r="L1019" s="32">
        <v>0.35100000000000003</v>
      </c>
      <c r="M1019" s="34">
        <f t="shared" si="271"/>
        <v>713297.98800000001</v>
      </c>
      <c r="N1019" s="34">
        <f t="shared" ref="N1019:N1024" si="273">K1019-M1019</f>
        <v>1318890.0120000001</v>
      </c>
      <c r="O1019" s="34">
        <v>2440</v>
      </c>
      <c r="P1019" s="14" t="s">
        <v>177</v>
      </c>
      <c r="Q1019" s="15" t="s">
        <v>191</v>
      </c>
    </row>
    <row r="1020" spans="1:17">
      <c r="A1020" s="14" t="s">
        <v>91</v>
      </c>
      <c r="B1020" s="14">
        <v>2005</v>
      </c>
      <c r="C1020" s="34">
        <v>585848.41509606224</v>
      </c>
      <c r="D1020" s="32">
        <v>0.28784206799550255</v>
      </c>
      <c r="K1020" s="34">
        <v>2035312</v>
      </c>
      <c r="L1020" s="32">
        <v>0.34600000000000003</v>
      </c>
      <c r="M1020" s="34">
        <f t="shared" si="271"/>
        <v>704217.95200000005</v>
      </c>
      <c r="N1020" s="34">
        <f t="shared" si="273"/>
        <v>1331094.048</v>
      </c>
      <c r="O1020" s="34">
        <v>2840</v>
      </c>
      <c r="P1020" s="14" t="s">
        <v>177</v>
      </c>
      <c r="Q1020" s="15" t="s">
        <v>191</v>
      </c>
    </row>
    <row r="1021" spans="1:17">
      <c r="A1021" s="14" t="s">
        <v>91</v>
      </c>
      <c r="B1021" s="14">
        <v>2006</v>
      </c>
      <c r="C1021" s="34">
        <v>657995.62144837261</v>
      </c>
      <c r="D1021" s="32">
        <v>0.32288511124073238</v>
      </c>
      <c r="K1021" s="34">
        <v>2037863</v>
      </c>
      <c r="L1021" s="32">
        <v>0.34100000000000003</v>
      </c>
      <c r="M1021" s="34">
        <f t="shared" si="271"/>
        <v>694911.28300000005</v>
      </c>
      <c r="N1021" s="34">
        <f t="shared" si="273"/>
        <v>1342951.7169999999</v>
      </c>
      <c r="O1021" s="34">
        <v>3110</v>
      </c>
      <c r="P1021" s="14" t="s">
        <v>177</v>
      </c>
      <c r="Q1021" s="15" t="s">
        <v>191</v>
      </c>
    </row>
    <row r="1022" spans="1:17">
      <c r="A1022" s="14" t="s">
        <v>91</v>
      </c>
      <c r="B1022" s="14">
        <v>2007</v>
      </c>
      <c r="C1022" s="34">
        <v>904528.96395444043</v>
      </c>
      <c r="D1022" s="32">
        <v>0.44343176465701711</v>
      </c>
      <c r="K1022" s="34">
        <v>2039838</v>
      </c>
      <c r="L1022" s="32">
        <v>0.33600000000000002</v>
      </c>
      <c r="M1022" s="34">
        <f t="shared" si="271"/>
        <v>685385.56800000009</v>
      </c>
      <c r="N1022" s="34">
        <f t="shared" si="273"/>
        <v>1354452.432</v>
      </c>
      <c r="O1022" s="34">
        <v>3470</v>
      </c>
      <c r="P1022" s="14" t="s">
        <v>177</v>
      </c>
      <c r="Q1022" s="15" t="s">
        <v>191</v>
      </c>
    </row>
    <row r="1023" spans="1:17">
      <c r="A1023" s="14" t="s">
        <v>91</v>
      </c>
      <c r="B1023" s="14">
        <v>2008</v>
      </c>
      <c r="C1023" s="34">
        <v>1100009.5004408429</v>
      </c>
      <c r="D1023" s="32">
        <v>0.53886585414930122</v>
      </c>
      <c r="K1023" s="34">
        <v>2041342</v>
      </c>
      <c r="L1023" s="32">
        <v>0.33100000000000002</v>
      </c>
      <c r="M1023" s="34">
        <f t="shared" si="271"/>
        <v>675684.20200000005</v>
      </c>
      <c r="N1023" s="34">
        <f t="shared" si="273"/>
        <v>1365657.798</v>
      </c>
      <c r="O1023" s="34">
        <v>4120</v>
      </c>
      <c r="P1023" s="14" t="s">
        <v>177</v>
      </c>
      <c r="Q1023" s="15" t="s">
        <v>191</v>
      </c>
    </row>
    <row r="1024" spans="1:17">
      <c r="A1024" s="14" t="s">
        <v>91</v>
      </c>
      <c r="B1024" s="14">
        <v>2009</v>
      </c>
      <c r="C1024" s="34">
        <v>979373.183989148</v>
      </c>
      <c r="D1024" s="32">
        <v>0.47950103109211528</v>
      </c>
      <c r="E1024" s="41" t="s">
        <v>207</v>
      </c>
      <c r="F1024" s="33">
        <v>46.38652132</v>
      </c>
      <c r="G1024" s="33">
        <v>0.99063199671164293</v>
      </c>
      <c r="H1024" s="33">
        <v>25.690639999999998</v>
      </c>
      <c r="I1024" s="33">
        <v>50.057630000000003</v>
      </c>
      <c r="J1024" s="33">
        <v>1476.3389999999999</v>
      </c>
      <c r="K1024" s="34">
        <v>2042484</v>
      </c>
      <c r="L1024" s="32">
        <v>0.32600000000000001</v>
      </c>
      <c r="M1024" s="34">
        <f t="shared" si="271"/>
        <v>665849.78399999999</v>
      </c>
      <c r="N1024" s="34">
        <f t="shared" si="273"/>
        <v>1376634.216</v>
      </c>
      <c r="O1024" s="34">
        <v>4400</v>
      </c>
      <c r="P1024" s="14" t="s">
        <v>177</v>
      </c>
      <c r="Q1024" s="15" t="s">
        <v>191</v>
      </c>
    </row>
    <row r="1025" spans="1:17" s="35" customFormat="1">
      <c r="A1025" s="35" t="s">
        <v>91</v>
      </c>
      <c r="B1025" s="35">
        <v>2010</v>
      </c>
      <c r="C1025" s="36">
        <v>1026723.751109622</v>
      </c>
      <c r="D1025" s="37">
        <v>0.50255690215840532</v>
      </c>
      <c r="E1025" s="38"/>
      <c r="F1025" s="38"/>
      <c r="G1025" s="37"/>
      <c r="H1025" s="38"/>
      <c r="I1025" s="38"/>
      <c r="J1025" s="38"/>
      <c r="K1025" s="36">
        <v>2043000</v>
      </c>
      <c r="L1025" s="39" t="s">
        <v>207</v>
      </c>
      <c r="M1025" s="39" t="s">
        <v>207</v>
      </c>
      <c r="N1025" s="39" t="s">
        <v>207</v>
      </c>
      <c r="O1025" s="36">
        <v>4400</v>
      </c>
      <c r="P1025" s="35" t="s">
        <v>177</v>
      </c>
      <c r="Q1025" s="40" t="s">
        <v>191</v>
      </c>
    </row>
    <row r="1026" spans="1:17">
      <c r="A1026" s="14" t="s">
        <v>92</v>
      </c>
      <c r="B1026" s="14">
        <v>2000</v>
      </c>
      <c r="C1026" s="34">
        <v>35574.579096670961</v>
      </c>
      <c r="D1026" s="32">
        <v>2.3288861564571077E-3</v>
      </c>
      <c r="K1026" s="34">
        <v>15275362</v>
      </c>
      <c r="L1026" s="32">
        <v>0.72900000000000009</v>
      </c>
      <c r="M1026" s="34">
        <f>K1026*L1026</f>
        <v>11135738.898000002</v>
      </c>
      <c r="N1026" s="34">
        <f>K1026-M1026</f>
        <v>4139623.1019999981</v>
      </c>
      <c r="O1026" s="34">
        <v>250</v>
      </c>
      <c r="P1026" s="14" t="s">
        <v>177</v>
      </c>
      <c r="Q1026" s="15" t="s">
        <v>193</v>
      </c>
    </row>
    <row r="1027" spans="1:17">
      <c r="A1027" s="14" t="s">
        <v>92</v>
      </c>
      <c r="B1027" s="14">
        <v>2001</v>
      </c>
      <c r="C1027" s="34">
        <v>82940.403255760786</v>
      </c>
      <c r="D1027" s="32">
        <v>5.272914481916152E-3</v>
      </c>
      <c r="K1027" s="34">
        <v>15729518</v>
      </c>
      <c r="L1027" s="32">
        <v>0.72620000000000007</v>
      </c>
      <c r="M1027" s="34">
        <f t="shared" ref="M1027:M1035" si="274">K1027*L1027</f>
        <v>11422775.971600002</v>
      </c>
      <c r="N1027" s="34">
        <f t="shared" ref="N1027:N1028" si="275">K1027-M1027</f>
        <v>4306742.0283999983</v>
      </c>
      <c r="O1027" s="34">
        <v>270</v>
      </c>
      <c r="P1027" s="14" t="s">
        <v>177</v>
      </c>
      <c r="Q1027" s="15" t="s">
        <v>193</v>
      </c>
    </row>
    <row r="1028" spans="1:17">
      <c r="A1028" s="14" t="s">
        <v>92</v>
      </c>
      <c r="B1028" s="14">
        <v>2002</v>
      </c>
      <c r="C1028" s="34">
        <v>113434.52589080889</v>
      </c>
      <c r="D1028" s="32">
        <v>7.0065444858483017E-3</v>
      </c>
      <c r="K1028" s="34">
        <v>16189796</v>
      </c>
      <c r="L1028" s="32">
        <v>0.72340000000000004</v>
      </c>
      <c r="M1028" s="34">
        <f t="shared" si="274"/>
        <v>11711698.4264</v>
      </c>
      <c r="N1028" s="34">
        <f t="shared" si="275"/>
        <v>4478097.5735999998</v>
      </c>
      <c r="O1028" s="34">
        <v>240</v>
      </c>
      <c r="P1028" s="14" t="s">
        <v>177</v>
      </c>
      <c r="Q1028" s="15" t="s">
        <v>193</v>
      </c>
    </row>
    <row r="1029" spans="1:17">
      <c r="A1029" s="14" t="s">
        <v>92</v>
      </c>
      <c r="B1029" s="14">
        <v>2003</v>
      </c>
      <c r="C1029" s="34">
        <v>237180.39435361512</v>
      </c>
      <c r="D1029" s="32">
        <v>1.4239315704316647E-2</v>
      </c>
      <c r="K1029" s="34">
        <v>16656727</v>
      </c>
      <c r="L1029" s="32">
        <v>0.72060000000000002</v>
      </c>
      <c r="M1029" s="34">
        <f t="shared" si="274"/>
        <v>12002837.476199999</v>
      </c>
      <c r="N1029" s="34">
        <f>K1029-M1029</f>
        <v>4653889.5238000005</v>
      </c>
      <c r="O1029" s="34">
        <v>290</v>
      </c>
      <c r="P1029" s="14" t="s">
        <v>177</v>
      </c>
      <c r="Q1029" s="15" t="s">
        <v>193</v>
      </c>
    </row>
    <row r="1030" spans="1:17">
      <c r="A1030" s="14" t="s">
        <v>92</v>
      </c>
      <c r="B1030" s="14">
        <v>2004</v>
      </c>
      <c r="C1030" s="34">
        <v>276913.33682172326</v>
      </c>
      <c r="D1030" s="32">
        <v>1.6164159289196695E-2</v>
      </c>
      <c r="K1030" s="34">
        <v>17131317</v>
      </c>
      <c r="L1030" s="32">
        <v>0.71779999999999999</v>
      </c>
      <c r="M1030" s="34">
        <f t="shared" si="274"/>
        <v>12296859.342599999</v>
      </c>
      <c r="N1030" s="34">
        <f t="shared" ref="N1030:N1035" si="276">K1030-M1030</f>
        <v>4834457.6574000008</v>
      </c>
      <c r="O1030" s="34">
        <v>300</v>
      </c>
      <c r="P1030" s="14" t="s">
        <v>177</v>
      </c>
      <c r="Q1030" s="15" t="s">
        <v>193</v>
      </c>
    </row>
    <row r="1031" spans="1:17">
      <c r="A1031" s="14" t="s">
        <v>92</v>
      </c>
      <c r="B1031" s="14">
        <v>2005</v>
      </c>
      <c r="C1031" s="34">
        <v>415876.18067230319</v>
      </c>
      <c r="D1031" s="32">
        <v>2.3610197479888777E-2</v>
      </c>
      <c r="K1031" s="34">
        <v>17614261</v>
      </c>
      <c r="L1031" s="32">
        <v>0.71499999999999997</v>
      </c>
      <c r="M1031" s="34">
        <f t="shared" si="274"/>
        <v>12594196.615</v>
      </c>
      <c r="N1031" s="34">
        <f t="shared" si="276"/>
        <v>5020064.3849999998</v>
      </c>
      <c r="O1031" s="34">
        <v>310</v>
      </c>
      <c r="P1031" s="14" t="s">
        <v>177</v>
      </c>
      <c r="Q1031" s="15" t="s">
        <v>193</v>
      </c>
    </row>
    <row r="1032" spans="1:17">
      <c r="A1032" s="14" t="s">
        <v>92</v>
      </c>
      <c r="B1032" s="14">
        <v>2006</v>
      </c>
      <c r="C1032" s="34">
        <v>870052.56305000978</v>
      </c>
      <c r="D1032" s="32">
        <v>4.8054762055203953E-2</v>
      </c>
      <c r="K1032" s="34">
        <v>18105439</v>
      </c>
      <c r="L1032" s="32">
        <v>0.71160000000000001</v>
      </c>
      <c r="M1032" s="34">
        <f t="shared" si="274"/>
        <v>12883830.3924</v>
      </c>
      <c r="N1032" s="34">
        <f t="shared" si="276"/>
        <v>5221608.6075999998</v>
      </c>
      <c r="O1032" s="34">
        <v>300</v>
      </c>
      <c r="P1032" s="14" t="s">
        <v>177</v>
      </c>
      <c r="Q1032" s="15" t="s">
        <v>193</v>
      </c>
    </row>
    <row r="1033" spans="1:17">
      <c r="A1033" s="14" t="s">
        <v>92</v>
      </c>
      <c r="B1033" s="14">
        <v>2007</v>
      </c>
      <c r="C1033" s="34">
        <v>1703514.1304577293</v>
      </c>
      <c r="D1033" s="32">
        <v>9.1565292900764386E-2</v>
      </c>
      <c r="K1033" s="34">
        <v>18604365</v>
      </c>
      <c r="L1033" s="32">
        <v>0.70819999999999994</v>
      </c>
      <c r="M1033" s="34">
        <f t="shared" si="274"/>
        <v>13175611.293</v>
      </c>
      <c r="N1033" s="34">
        <f t="shared" si="276"/>
        <v>5428753.7070000004</v>
      </c>
      <c r="O1033" s="34">
        <v>340</v>
      </c>
      <c r="P1033" s="14" t="s">
        <v>177</v>
      </c>
      <c r="Q1033" s="15" t="s">
        <v>193</v>
      </c>
    </row>
    <row r="1034" spans="1:17">
      <c r="A1034" s="14" t="s">
        <v>92</v>
      </c>
      <c r="B1034" s="14">
        <v>2008</v>
      </c>
      <c r="C1034" s="34">
        <v>3343603.8684688224</v>
      </c>
      <c r="D1034" s="32">
        <v>0.17495757369921358</v>
      </c>
      <c r="K1034" s="34">
        <v>19110941</v>
      </c>
      <c r="L1034" s="32">
        <v>0.70480000000000009</v>
      </c>
      <c r="M1034" s="34">
        <f t="shared" si="274"/>
        <v>13469391.216800002</v>
      </c>
      <c r="N1034" s="34">
        <f t="shared" si="276"/>
        <v>5641549.7831999976</v>
      </c>
      <c r="O1034" s="34">
        <v>420</v>
      </c>
      <c r="P1034" s="14" t="s">
        <v>177</v>
      </c>
      <c r="Q1034" s="15" t="s">
        <v>193</v>
      </c>
    </row>
    <row r="1035" spans="1:17">
      <c r="A1035" s="14" t="s">
        <v>92</v>
      </c>
      <c r="B1035" s="14">
        <v>2009</v>
      </c>
      <c r="C1035" s="34">
        <v>4043461.9531877027</v>
      </c>
      <c r="D1035" s="32">
        <v>0.20603596291000334</v>
      </c>
      <c r="E1035" s="33">
        <v>3.3294449999999998</v>
      </c>
      <c r="F1035" s="33">
        <v>0.83579769999999998</v>
      </c>
      <c r="G1035" s="33">
        <v>0.23298960316821765</v>
      </c>
      <c r="H1035" s="33">
        <v>4.4744400000000004</v>
      </c>
      <c r="I1035" s="41" t="s">
        <v>207</v>
      </c>
      <c r="J1035" s="41" t="s">
        <v>207</v>
      </c>
      <c r="K1035" s="34">
        <v>19625030</v>
      </c>
      <c r="L1035" s="32">
        <v>0.70140000000000002</v>
      </c>
      <c r="M1035" s="34">
        <f t="shared" si="274"/>
        <v>13764996.042000001</v>
      </c>
      <c r="N1035" s="34">
        <f t="shared" si="276"/>
        <v>5860033.9579999987</v>
      </c>
      <c r="O1035" s="34">
        <v>420</v>
      </c>
      <c r="P1035" s="14" t="s">
        <v>177</v>
      </c>
      <c r="Q1035" s="15" t="s">
        <v>193</v>
      </c>
    </row>
    <row r="1036" spans="1:17" s="35" customFormat="1">
      <c r="A1036" s="35" t="s">
        <v>92</v>
      </c>
      <c r="B1036" s="35">
        <v>2010</v>
      </c>
      <c r="C1036" s="36">
        <v>4629174.0204338413</v>
      </c>
      <c r="D1036" s="37">
        <v>0.22976989231319012</v>
      </c>
      <c r="E1036" s="38"/>
      <c r="F1036" s="38"/>
      <c r="G1036" s="37"/>
      <c r="H1036" s="38"/>
      <c r="I1036" s="38"/>
      <c r="J1036" s="38"/>
      <c r="K1036" s="36">
        <v>20147000</v>
      </c>
      <c r="L1036" s="39" t="s">
        <v>207</v>
      </c>
      <c r="M1036" s="39" t="s">
        <v>207</v>
      </c>
      <c r="N1036" s="39" t="s">
        <v>207</v>
      </c>
      <c r="O1036" s="36">
        <v>420</v>
      </c>
      <c r="P1036" s="35" t="s">
        <v>177</v>
      </c>
      <c r="Q1036" s="40" t="s">
        <v>193</v>
      </c>
    </row>
    <row r="1037" spans="1:17">
      <c r="A1037" s="14" t="s">
        <v>93</v>
      </c>
      <c r="B1037" s="14">
        <v>2000</v>
      </c>
      <c r="C1037" s="34">
        <v>34617.423106609596</v>
      </c>
      <c r="D1037" s="32">
        <v>2.9258864043250218E-3</v>
      </c>
      <c r="K1037" s="34">
        <v>11831431</v>
      </c>
      <c r="L1037" s="32">
        <v>0.84799999999999998</v>
      </c>
      <c r="M1037" s="34">
        <f>K1037*L1037</f>
        <v>10033053.488</v>
      </c>
      <c r="N1037" s="34">
        <f>K1037-M1037</f>
        <v>1798377.5120000001</v>
      </c>
      <c r="O1037" s="34">
        <v>150</v>
      </c>
      <c r="P1037" s="14" t="s">
        <v>177</v>
      </c>
      <c r="Q1037" s="15" t="s">
        <v>193</v>
      </c>
    </row>
    <row r="1038" spans="1:17">
      <c r="A1038" s="14" t="s">
        <v>93</v>
      </c>
      <c r="B1038" s="14">
        <v>2001</v>
      </c>
      <c r="C1038" s="34">
        <v>52984.705511640394</v>
      </c>
      <c r="D1038" s="32">
        <v>4.3452949147293474E-3</v>
      </c>
      <c r="K1038" s="34">
        <v>12193581</v>
      </c>
      <c r="L1038" s="32">
        <v>0.84379999999999999</v>
      </c>
      <c r="M1038" s="34">
        <f t="shared" ref="M1038:M1046" si="277">K1038*L1038</f>
        <v>10288943.6478</v>
      </c>
      <c r="N1038" s="34">
        <f t="shared" ref="N1038:N1039" si="278">K1038-M1038</f>
        <v>1904637.3521999996</v>
      </c>
      <c r="O1038" s="34">
        <v>140</v>
      </c>
      <c r="P1038" s="14" t="s">
        <v>177</v>
      </c>
      <c r="Q1038" s="15" t="s">
        <v>193</v>
      </c>
    </row>
    <row r="1039" spans="1:17">
      <c r="A1039" s="14" t="s">
        <v>93</v>
      </c>
      <c r="B1039" s="14">
        <v>2002</v>
      </c>
      <c r="C1039" s="34">
        <v>68408.448883212346</v>
      </c>
      <c r="D1039" s="32">
        <v>5.449739483099676E-3</v>
      </c>
      <c r="K1039" s="34">
        <v>12552609</v>
      </c>
      <c r="L1039" s="32">
        <v>0.8395999999999999</v>
      </c>
      <c r="M1039" s="34">
        <f t="shared" si="277"/>
        <v>10539170.516399998</v>
      </c>
      <c r="N1039" s="34">
        <f t="shared" si="278"/>
        <v>2013438.4836000018</v>
      </c>
      <c r="O1039" s="34">
        <v>140</v>
      </c>
      <c r="P1039" s="14" t="s">
        <v>177</v>
      </c>
      <c r="Q1039" s="15" t="s">
        <v>193</v>
      </c>
    </row>
    <row r="1040" spans="1:17">
      <c r="A1040" s="14" t="s">
        <v>93</v>
      </c>
      <c r="B1040" s="14">
        <v>2003</v>
      </c>
      <c r="C1040" s="34">
        <v>118877.85766711345</v>
      </c>
      <c r="D1040" s="32">
        <v>9.2069288086736173E-3</v>
      </c>
      <c r="K1040" s="34">
        <v>12911782</v>
      </c>
      <c r="L1040" s="32">
        <v>0.83540000000000003</v>
      </c>
      <c r="M1040" s="34">
        <f t="shared" si="277"/>
        <v>10786502.682800001</v>
      </c>
      <c r="N1040" s="34">
        <f>K1040-M1040</f>
        <v>2125279.3171999995</v>
      </c>
      <c r="O1040" s="34">
        <v>170</v>
      </c>
      <c r="P1040" s="14" t="s">
        <v>177</v>
      </c>
      <c r="Q1040" s="15" t="s">
        <v>193</v>
      </c>
    </row>
    <row r="1041" spans="1:17">
      <c r="A1041" s="14" t="s">
        <v>93</v>
      </c>
      <c r="B1041" s="14">
        <v>2004</v>
      </c>
      <c r="C1041" s="34">
        <v>171567.70782071742</v>
      </c>
      <c r="D1041" s="32">
        <v>1.2921693492817049E-2</v>
      </c>
      <c r="K1041" s="34">
        <v>13277494</v>
      </c>
      <c r="L1041" s="32">
        <v>0.83120000000000005</v>
      </c>
      <c r="M1041" s="34">
        <f t="shared" si="277"/>
        <v>11036253.012800001</v>
      </c>
      <c r="N1041" s="34">
        <f t="shared" ref="N1041:N1046" si="279">K1041-M1041</f>
        <v>2241240.9871999994</v>
      </c>
      <c r="O1041" s="34">
        <v>210</v>
      </c>
      <c r="P1041" s="14" t="s">
        <v>177</v>
      </c>
      <c r="Q1041" s="15" t="s">
        <v>193</v>
      </c>
    </row>
    <row r="1042" spans="1:17">
      <c r="A1042" s="14" t="s">
        <v>93</v>
      </c>
      <c r="B1042" s="14">
        <v>2005</v>
      </c>
      <c r="C1042" s="34">
        <v>342225.77683279867</v>
      </c>
      <c r="D1042" s="32">
        <v>2.5063268769601077E-2</v>
      </c>
      <c r="K1042" s="34">
        <v>13654475</v>
      </c>
      <c r="L1042" s="32">
        <v>0.82700000000000007</v>
      </c>
      <c r="M1042" s="34">
        <f t="shared" si="277"/>
        <v>11292250.825000001</v>
      </c>
      <c r="N1042" s="34">
        <f t="shared" si="279"/>
        <v>2362224.1749999989</v>
      </c>
      <c r="O1042" s="34">
        <v>210</v>
      </c>
      <c r="P1042" s="14" t="s">
        <v>177</v>
      </c>
      <c r="Q1042" s="15" t="s">
        <v>193</v>
      </c>
    </row>
    <row r="1043" spans="1:17">
      <c r="A1043" s="14" t="s">
        <v>93</v>
      </c>
      <c r="B1043" s="14">
        <v>2006</v>
      </c>
      <c r="C1043" s="34">
        <v>603087.52139764174</v>
      </c>
      <c r="D1043" s="32">
        <v>4.2947255420441872E-2</v>
      </c>
      <c r="K1043" s="34">
        <v>14042516</v>
      </c>
      <c r="L1043" s="32">
        <v>0.82200000000000006</v>
      </c>
      <c r="M1043" s="34">
        <f t="shared" si="277"/>
        <v>11542948.152000001</v>
      </c>
      <c r="N1043" s="34">
        <f t="shared" si="279"/>
        <v>2499567.8479999993</v>
      </c>
      <c r="O1043" s="34">
        <v>220</v>
      </c>
      <c r="P1043" s="14" t="s">
        <v>177</v>
      </c>
      <c r="Q1043" s="15" t="s">
        <v>193</v>
      </c>
    </row>
    <row r="1044" spans="1:17">
      <c r="A1044" s="14" t="s">
        <v>93</v>
      </c>
      <c r="B1044" s="14">
        <v>2007</v>
      </c>
      <c r="C1044" s="34">
        <v>990852.40449697059</v>
      </c>
      <c r="D1044" s="32">
        <v>6.8620982650431192E-2</v>
      </c>
      <c r="K1044" s="34">
        <v>14439496</v>
      </c>
      <c r="L1044" s="32">
        <v>0.81700000000000006</v>
      </c>
      <c r="M1044" s="34">
        <f t="shared" si="277"/>
        <v>11797068.232000001</v>
      </c>
      <c r="N1044" s="34">
        <f t="shared" si="279"/>
        <v>2642427.7679999992</v>
      </c>
      <c r="O1044" s="34">
        <v>250</v>
      </c>
      <c r="P1044" s="14" t="s">
        <v>177</v>
      </c>
      <c r="Q1044" s="15" t="s">
        <v>193</v>
      </c>
    </row>
    <row r="1045" spans="1:17">
      <c r="A1045" s="14" t="s">
        <v>93</v>
      </c>
      <c r="B1045" s="14">
        <v>2008</v>
      </c>
      <c r="C1045" s="34">
        <v>1903131.8735335208</v>
      </c>
      <c r="D1045" s="32">
        <v>0.1281899867274644</v>
      </c>
      <c r="K1045" s="34">
        <v>14846182</v>
      </c>
      <c r="L1045" s="32">
        <v>0.81200000000000006</v>
      </c>
      <c r="M1045" s="34">
        <f t="shared" si="277"/>
        <v>12055099.784</v>
      </c>
      <c r="N1045" s="34">
        <f t="shared" si="279"/>
        <v>2791082.216</v>
      </c>
      <c r="O1045" s="34">
        <v>260</v>
      </c>
      <c r="P1045" s="14" t="s">
        <v>177</v>
      </c>
      <c r="Q1045" s="15" t="s">
        <v>193</v>
      </c>
    </row>
    <row r="1046" spans="1:17">
      <c r="A1046" s="14" t="s">
        <v>93</v>
      </c>
      <c r="B1046" s="14">
        <v>2009</v>
      </c>
      <c r="C1046" s="34">
        <v>2570456.7436984787</v>
      </c>
      <c r="D1046" s="32">
        <v>0.16840637608855727</v>
      </c>
      <c r="E1046" s="33">
        <v>17.556943</v>
      </c>
      <c r="F1046" s="33">
        <v>4.7391800000000002</v>
      </c>
      <c r="G1046" s="33">
        <v>0.50909064777819713</v>
      </c>
      <c r="H1046" s="33">
        <v>2.1569419999999999</v>
      </c>
      <c r="I1046" s="33">
        <v>2.6536919999999999</v>
      </c>
      <c r="J1046" s="33">
        <v>4.4446070000000004</v>
      </c>
      <c r="K1046" s="34">
        <v>15263417</v>
      </c>
      <c r="L1046" s="32">
        <v>0.80700000000000005</v>
      </c>
      <c r="M1046" s="34">
        <f t="shared" si="277"/>
        <v>12317577.519000001</v>
      </c>
      <c r="N1046" s="34">
        <f t="shared" si="279"/>
        <v>2945839.4809999987</v>
      </c>
      <c r="O1046" s="34">
        <v>280</v>
      </c>
      <c r="P1046" s="14" t="s">
        <v>177</v>
      </c>
      <c r="Q1046" s="15" t="s">
        <v>193</v>
      </c>
    </row>
    <row r="1047" spans="1:17" s="35" customFormat="1">
      <c r="A1047" s="35" t="s">
        <v>93</v>
      </c>
      <c r="B1047" s="35">
        <v>2010</v>
      </c>
      <c r="C1047" s="36">
        <v>3172144.203600138</v>
      </c>
      <c r="D1047" s="37">
        <v>0.2021504080805594</v>
      </c>
      <c r="E1047" s="38"/>
      <c r="F1047" s="38"/>
      <c r="G1047" s="37"/>
      <c r="H1047" s="38"/>
      <c r="I1047" s="38"/>
      <c r="J1047" s="38"/>
      <c r="K1047" s="36">
        <v>15692000</v>
      </c>
      <c r="L1047" s="39" t="s">
        <v>207</v>
      </c>
      <c r="M1047" s="39" t="s">
        <v>207</v>
      </c>
      <c r="N1047" s="39" t="s">
        <v>207</v>
      </c>
      <c r="O1047" s="36">
        <v>280</v>
      </c>
      <c r="P1047" s="35" t="s">
        <v>177</v>
      </c>
      <c r="Q1047" s="40" t="s">
        <v>193</v>
      </c>
    </row>
    <row r="1048" spans="1:17">
      <c r="A1048" s="14" t="s">
        <v>94</v>
      </c>
      <c r="B1048" s="14">
        <v>2000</v>
      </c>
      <c r="C1048" s="34">
        <v>3479218.9740864215</v>
      </c>
      <c r="D1048" s="32">
        <v>0.14949198799096838</v>
      </c>
      <c r="K1048" s="34">
        <v>23273615</v>
      </c>
      <c r="L1048" s="32">
        <v>0.38</v>
      </c>
      <c r="M1048" s="34">
        <f>K1048*L1048</f>
        <v>8843973.6999999993</v>
      </c>
      <c r="N1048" s="34">
        <f>K1048-M1048</f>
        <v>14429641.300000001</v>
      </c>
      <c r="O1048" s="34">
        <v>3450</v>
      </c>
      <c r="P1048" s="14" t="s">
        <v>177</v>
      </c>
      <c r="Q1048" s="15" t="s">
        <v>203</v>
      </c>
    </row>
    <row r="1049" spans="1:17">
      <c r="A1049" s="14" t="s">
        <v>94</v>
      </c>
      <c r="B1049" s="14">
        <v>2001</v>
      </c>
      <c r="C1049" s="34">
        <v>5000421.4056152981</v>
      </c>
      <c r="D1049" s="32">
        <v>0.21035473106879879</v>
      </c>
      <c r="K1049" s="34">
        <v>23771376</v>
      </c>
      <c r="L1049" s="32">
        <v>0.36880000000000002</v>
      </c>
      <c r="M1049" s="34">
        <f t="shared" ref="M1049:M1057" si="280">K1049*L1049</f>
        <v>8766883.4688000008</v>
      </c>
      <c r="N1049" s="34">
        <f t="shared" ref="N1049:N1050" si="281">K1049-M1049</f>
        <v>15004492.531199999</v>
      </c>
      <c r="O1049" s="34">
        <v>3540</v>
      </c>
      <c r="P1049" s="14" t="s">
        <v>177</v>
      </c>
      <c r="Q1049" s="15" t="s">
        <v>203</v>
      </c>
    </row>
    <row r="1050" spans="1:17">
      <c r="A1050" s="14" t="s">
        <v>94</v>
      </c>
      <c r="B1050" s="14">
        <v>2002</v>
      </c>
      <c r="C1050" s="34">
        <v>6185146.7389923949</v>
      </c>
      <c r="D1050" s="32">
        <v>0.25505807078785897</v>
      </c>
      <c r="K1050" s="34">
        <v>24249955</v>
      </c>
      <c r="L1050" s="32">
        <v>0.35759999999999997</v>
      </c>
      <c r="M1050" s="34">
        <f t="shared" si="280"/>
        <v>8671783.9079999998</v>
      </c>
      <c r="N1050" s="34">
        <f t="shared" si="281"/>
        <v>15578171.092</v>
      </c>
      <c r="O1050" s="34">
        <v>3780</v>
      </c>
      <c r="P1050" s="14" t="s">
        <v>177</v>
      </c>
      <c r="Q1050" s="15" t="s">
        <v>203</v>
      </c>
    </row>
    <row r="1051" spans="1:17">
      <c r="A1051" s="14" t="s">
        <v>94</v>
      </c>
      <c r="B1051" s="14">
        <v>2003</v>
      </c>
      <c r="C1051" s="34">
        <v>8062998.4140512273</v>
      </c>
      <c r="D1051" s="32">
        <v>0.32624360274531949</v>
      </c>
      <c r="K1051" s="34">
        <v>24714656</v>
      </c>
      <c r="L1051" s="32">
        <v>0.34639999999999999</v>
      </c>
      <c r="M1051" s="34">
        <f t="shared" si="280"/>
        <v>8561156.8383999988</v>
      </c>
      <c r="N1051" s="34">
        <f>K1051-M1051</f>
        <v>16153499.161600001</v>
      </c>
      <c r="O1051" s="34">
        <v>4160</v>
      </c>
      <c r="P1051" s="14" t="s">
        <v>177</v>
      </c>
      <c r="Q1051" s="15" t="s">
        <v>203</v>
      </c>
    </row>
    <row r="1052" spans="1:17">
      <c r="A1052" s="14" t="s">
        <v>94</v>
      </c>
      <c r="B1052" s="14">
        <v>2004</v>
      </c>
      <c r="C1052" s="34">
        <v>9561626.2079419252</v>
      </c>
      <c r="D1052" s="32">
        <v>0.37982453851190534</v>
      </c>
      <c r="K1052" s="34">
        <v>25173798</v>
      </c>
      <c r="L1052" s="32">
        <v>0.33520000000000005</v>
      </c>
      <c r="M1052" s="34">
        <f t="shared" si="280"/>
        <v>8438257.0896000005</v>
      </c>
      <c r="N1052" s="34">
        <f t="shared" ref="N1052:N1057" si="282">K1052-M1052</f>
        <v>16735540.910399999</v>
      </c>
      <c r="O1052" s="34">
        <v>4740</v>
      </c>
      <c r="P1052" s="14" t="s">
        <v>177</v>
      </c>
      <c r="Q1052" s="15" t="s">
        <v>203</v>
      </c>
    </row>
    <row r="1053" spans="1:17">
      <c r="A1053" s="14" t="s">
        <v>94</v>
      </c>
      <c r="B1053" s="14">
        <v>2005</v>
      </c>
      <c r="C1053" s="34">
        <v>14291166.611242142</v>
      </c>
      <c r="D1053" s="32">
        <v>0.55752173967077856</v>
      </c>
      <c r="K1053" s="34">
        <v>25633380</v>
      </c>
      <c r="L1053" s="32">
        <v>0.32400000000000001</v>
      </c>
      <c r="M1053" s="34">
        <f t="shared" si="280"/>
        <v>8305215.1200000001</v>
      </c>
      <c r="N1053" s="34">
        <f t="shared" si="282"/>
        <v>17328164.879999999</v>
      </c>
      <c r="O1053" s="34">
        <v>5200</v>
      </c>
      <c r="P1053" s="14" t="s">
        <v>177</v>
      </c>
      <c r="Q1053" s="15" t="s">
        <v>203</v>
      </c>
    </row>
    <row r="1054" spans="1:17">
      <c r="A1054" s="14" t="s">
        <v>94</v>
      </c>
      <c r="B1054" s="14">
        <v>2006</v>
      </c>
      <c r="C1054" s="34">
        <v>14249415.983553104</v>
      </c>
      <c r="D1054" s="32">
        <v>0.54606464335049198</v>
      </c>
      <c r="K1054" s="34">
        <v>26094742</v>
      </c>
      <c r="L1054" s="32">
        <v>0.31480000000000002</v>
      </c>
      <c r="M1054" s="34">
        <f t="shared" si="280"/>
        <v>8214624.7816000003</v>
      </c>
      <c r="N1054" s="34">
        <f t="shared" si="282"/>
        <v>17880117.218400002</v>
      </c>
      <c r="O1054" s="34">
        <v>5720</v>
      </c>
      <c r="P1054" s="14" t="s">
        <v>177</v>
      </c>
      <c r="Q1054" s="15" t="s">
        <v>203</v>
      </c>
    </row>
    <row r="1055" spans="1:17">
      <c r="A1055" s="14" t="s">
        <v>94</v>
      </c>
      <c r="B1055" s="14">
        <v>2007</v>
      </c>
      <c r="C1055" s="34">
        <v>17136947.991899103</v>
      </c>
      <c r="D1055" s="32">
        <v>0.64532200908699533</v>
      </c>
      <c r="K1055" s="34">
        <v>26555654</v>
      </c>
      <c r="L1055" s="32">
        <v>0.30559999999999998</v>
      </c>
      <c r="M1055" s="34">
        <f t="shared" si="280"/>
        <v>8115407.8624</v>
      </c>
      <c r="N1055" s="34">
        <f t="shared" si="282"/>
        <v>18440246.137600001</v>
      </c>
      <c r="O1055" s="34">
        <v>6400</v>
      </c>
      <c r="P1055" s="14" t="s">
        <v>177</v>
      </c>
      <c r="Q1055" s="15" t="s">
        <v>203</v>
      </c>
    </row>
    <row r="1056" spans="1:17">
      <c r="A1056" s="14" t="s">
        <v>94</v>
      </c>
      <c r="B1056" s="14">
        <v>2008</v>
      </c>
      <c r="C1056" s="34">
        <v>19972255.092276182</v>
      </c>
      <c r="D1056" s="32">
        <v>0.73932057234187099</v>
      </c>
      <c r="K1056" s="34">
        <v>27014337</v>
      </c>
      <c r="L1056" s="32">
        <v>0.2964</v>
      </c>
      <c r="M1056" s="34">
        <f t="shared" si="280"/>
        <v>8007049.4868000001</v>
      </c>
      <c r="N1056" s="34">
        <f t="shared" si="282"/>
        <v>19007287.5132</v>
      </c>
      <c r="O1056" s="34">
        <v>7250</v>
      </c>
      <c r="P1056" s="14" t="s">
        <v>177</v>
      </c>
      <c r="Q1056" s="15" t="s">
        <v>203</v>
      </c>
    </row>
    <row r="1057" spans="1:17">
      <c r="A1057" s="14" t="s">
        <v>94</v>
      </c>
      <c r="B1057" s="14">
        <v>2009</v>
      </c>
      <c r="C1057" s="34">
        <v>22388590.981458012</v>
      </c>
      <c r="D1057" s="32">
        <v>0.81508387360308032</v>
      </c>
      <c r="E1057" s="33">
        <v>321.21685809999997</v>
      </c>
      <c r="F1057" s="33">
        <v>118.296317</v>
      </c>
      <c r="G1057" s="33">
        <v>0.55364793184259298</v>
      </c>
      <c r="H1057" s="33">
        <v>17.251829999999998</v>
      </c>
      <c r="I1057" s="33">
        <v>53.987319999999997</v>
      </c>
      <c r="J1057" s="33">
        <v>1063.087</v>
      </c>
      <c r="K1057" s="34">
        <v>27467837</v>
      </c>
      <c r="L1057" s="32">
        <v>0.28720000000000001</v>
      </c>
      <c r="M1057" s="34">
        <f t="shared" si="280"/>
        <v>7888762.7864000006</v>
      </c>
      <c r="N1057" s="34">
        <f t="shared" si="282"/>
        <v>19579074.213599999</v>
      </c>
      <c r="O1057" s="34">
        <v>7230</v>
      </c>
      <c r="P1057" s="14" t="s">
        <v>177</v>
      </c>
      <c r="Q1057" s="15" t="s">
        <v>203</v>
      </c>
    </row>
    <row r="1058" spans="1:17" s="35" customFormat="1">
      <c r="A1058" s="35" t="s">
        <v>94</v>
      </c>
      <c r="B1058" s="35">
        <v>2010</v>
      </c>
      <c r="C1058" s="36">
        <v>24641897.994185679</v>
      </c>
      <c r="D1058" s="37">
        <v>0.88277917869834777</v>
      </c>
      <c r="E1058" s="38"/>
      <c r="F1058" s="38"/>
      <c r="G1058" s="37"/>
      <c r="H1058" s="38"/>
      <c r="I1058" s="38"/>
      <c r="J1058" s="38"/>
      <c r="K1058" s="36">
        <v>27914000</v>
      </c>
      <c r="L1058" s="39" t="s">
        <v>207</v>
      </c>
      <c r="M1058" s="39" t="s">
        <v>207</v>
      </c>
      <c r="N1058" s="39" t="s">
        <v>207</v>
      </c>
      <c r="O1058" s="36">
        <v>7867.0206187755957</v>
      </c>
      <c r="P1058" s="35" t="s">
        <v>177</v>
      </c>
      <c r="Q1058" s="40" t="s">
        <v>203</v>
      </c>
    </row>
    <row r="1059" spans="1:17">
      <c r="A1059" s="14" t="s">
        <v>95</v>
      </c>
      <c r="B1059" s="14">
        <v>2000</v>
      </c>
      <c r="C1059" s="34">
        <v>4753.5675496906997</v>
      </c>
      <c r="D1059" s="32">
        <v>1.7460431480454217E-2</v>
      </c>
      <c r="K1059" s="34">
        <v>272248</v>
      </c>
      <c r="L1059" s="32">
        <v>0.72299999999999998</v>
      </c>
      <c r="M1059" s="34">
        <f>K1059*L1059</f>
        <v>196835.304</v>
      </c>
      <c r="N1059" s="34">
        <f>K1059-M1059</f>
        <v>75412.695999999996</v>
      </c>
      <c r="O1059" s="34">
        <v>2150</v>
      </c>
      <c r="P1059" s="14" t="s">
        <v>177</v>
      </c>
      <c r="Q1059" s="15" t="s">
        <v>190</v>
      </c>
    </row>
    <row r="1060" spans="1:17">
      <c r="A1060" s="14" t="s">
        <v>95</v>
      </c>
      <c r="B1060" s="14">
        <v>2001</v>
      </c>
      <c r="C1060" s="34">
        <v>11512.165514571452</v>
      </c>
      <c r="D1060" s="32">
        <v>4.1642848669095504E-2</v>
      </c>
      <c r="K1060" s="34">
        <v>276450</v>
      </c>
      <c r="L1060" s="32">
        <v>0.71060000000000001</v>
      </c>
      <c r="M1060" s="34">
        <f t="shared" ref="M1060:M1068" si="283">K1060*L1060</f>
        <v>196445.37</v>
      </c>
      <c r="N1060" s="34">
        <f t="shared" ref="N1060:N1061" si="284">K1060-M1060</f>
        <v>80004.63</v>
      </c>
      <c r="O1060" s="34">
        <v>2150</v>
      </c>
      <c r="P1060" s="14" t="s">
        <v>177</v>
      </c>
      <c r="Q1060" s="15" t="s">
        <v>190</v>
      </c>
    </row>
    <row r="1061" spans="1:17">
      <c r="A1061" s="14" t="s">
        <v>95</v>
      </c>
      <c r="B1061" s="14">
        <v>2002</v>
      </c>
      <c r="C1061" s="34">
        <v>25352.360265017069</v>
      </c>
      <c r="D1061" s="32">
        <v>9.0385646117048565E-2</v>
      </c>
      <c r="K1061" s="34">
        <v>280491</v>
      </c>
      <c r="L1061" s="32">
        <v>0.69819999999999993</v>
      </c>
      <c r="M1061" s="34">
        <f t="shared" si="283"/>
        <v>195838.81619999997</v>
      </c>
      <c r="N1061" s="34">
        <f t="shared" si="284"/>
        <v>84652.183800000028</v>
      </c>
      <c r="O1061" s="34">
        <v>2330</v>
      </c>
      <c r="P1061" s="14" t="s">
        <v>177</v>
      </c>
      <c r="Q1061" s="15" t="s">
        <v>190</v>
      </c>
    </row>
    <row r="1062" spans="1:17">
      <c r="A1062" s="14" t="s">
        <v>95</v>
      </c>
      <c r="B1062" s="14">
        <v>2003</v>
      </c>
      <c r="C1062" s="34">
        <v>38272.313092381533</v>
      </c>
      <c r="D1062" s="32">
        <v>0.13455178398618189</v>
      </c>
      <c r="K1062" s="34">
        <v>284443</v>
      </c>
      <c r="L1062" s="32">
        <v>0.68579999999999997</v>
      </c>
      <c r="M1062" s="34">
        <f t="shared" si="283"/>
        <v>195071.00939999998</v>
      </c>
      <c r="N1062" s="34">
        <f>K1062-M1062</f>
        <v>89371.990600000019</v>
      </c>
      <c r="O1062" s="34">
        <v>2450</v>
      </c>
      <c r="P1062" s="14" t="s">
        <v>177</v>
      </c>
      <c r="Q1062" s="15" t="s">
        <v>190</v>
      </c>
    </row>
    <row r="1063" spans="1:17">
      <c r="A1063" s="14" t="s">
        <v>95</v>
      </c>
      <c r="B1063" s="14">
        <v>2004</v>
      </c>
      <c r="C1063" s="34">
        <v>59593.282416218601</v>
      </c>
      <c r="D1063" s="32">
        <v>0.20663985969173418</v>
      </c>
      <c r="K1063" s="34">
        <v>288392</v>
      </c>
      <c r="L1063" s="32">
        <v>0.6734</v>
      </c>
      <c r="M1063" s="34">
        <f t="shared" si="283"/>
        <v>194203.1728</v>
      </c>
      <c r="N1063" s="34">
        <f t="shared" ref="N1063:N1068" si="285">K1063-M1063</f>
        <v>94188.8272</v>
      </c>
      <c r="O1063" s="34">
        <v>2600</v>
      </c>
      <c r="P1063" s="14" t="s">
        <v>177</v>
      </c>
      <c r="Q1063" s="15" t="s">
        <v>190</v>
      </c>
    </row>
    <row r="1064" spans="1:17">
      <c r="A1064" s="14" t="s">
        <v>95</v>
      </c>
      <c r="B1064" s="14">
        <v>2005</v>
      </c>
      <c r="C1064" s="34">
        <v>120695.51781359543</v>
      </c>
      <c r="D1064" s="32">
        <v>0.4127697220749218</v>
      </c>
      <c r="K1064" s="34">
        <v>292404</v>
      </c>
      <c r="L1064" s="32">
        <v>0.66099999999999992</v>
      </c>
      <c r="M1064" s="34">
        <f t="shared" si="283"/>
        <v>193279.04399999997</v>
      </c>
      <c r="N1064" s="34">
        <f t="shared" si="285"/>
        <v>99124.956000000035</v>
      </c>
      <c r="O1064" s="34">
        <v>2610</v>
      </c>
      <c r="P1064" s="14" t="s">
        <v>177</v>
      </c>
      <c r="Q1064" s="15" t="s">
        <v>190</v>
      </c>
    </row>
    <row r="1065" spans="1:17">
      <c r="A1065" s="14" t="s">
        <v>95</v>
      </c>
      <c r="B1065" s="14">
        <v>2006</v>
      </c>
      <c r="C1065" s="34">
        <v>131783.51883911755</v>
      </c>
      <c r="D1065" s="32">
        <v>0.44444731844389429</v>
      </c>
      <c r="K1065" s="34">
        <v>296511</v>
      </c>
      <c r="L1065" s="32">
        <v>0.64780000000000004</v>
      </c>
      <c r="M1065" s="34">
        <f t="shared" si="283"/>
        <v>192079.82580000002</v>
      </c>
      <c r="N1065" s="34">
        <f t="shared" si="285"/>
        <v>104431.17419999998</v>
      </c>
      <c r="O1065" s="34">
        <v>3010</v>
      </c>
      <c r="P1065" s="14" t="s">
        <v>177</v>
      </c>
      <c r="Q1065" s="15" t="s">
        <v>190</v>
      </c>
    </row>
    <row r="1066" spans="1:17">
      <c r="A1066" s="14" t="s">
        <v>95</v>
      </c>
      <c r="B1066" s="14">
        <v>2007</v>
      </c>
      <c r="C1066" s="34">
        <v>174742.3619901044</v>
      </c>
      <c r="D1066" s="32">
        <v>0.58108381270859877</v>
      </c>
      <c r="K1066" s="34">
        <v>300718</v>
      </c>
      <c r="L1066" s="32">
        <v>0.63460000000000005</v>
      </c>
      <c r="M1066" s="34">
        <f t="shared" si="283"/>
        <v>190835.6428</v>
      </c>
      <c r="N1066" s="34">
        <f t="shared" si="285"/>
        <v>109882.3572</v>
      </c>
      <c r="O1066" s="34">
        <v>3270</v>
      </c>
      <c r="P1066" s="14" t="s">
        <v>177</v>
      </c>
      <c r="Q1066" s="15" t="s">
        <v>190</v>
      </c>
    </row>
    <row r="1067" spans="1:17">
      <c r="A1067" s="14" t="s">
        <v>95</v>
      </c>
      <c r="B1067" s="14">
        <v>2008</v>
      </c>
      <c r="C1067" s="34">
        <v>235020.6456788682</v>
      </c>
      <c r="D1067" s="32">
        <v>0.77049128660370458</v>
      </c>
      <c r="K1067" s="34">
        <v>305027</v>
      </c>
      <c r="L1067" s="32">
        <v>0.62139999999999995</v>
      </c>
      <c r="M1067" s="34">
        <f t="shared" si="283"/>
        <v>189543.77779999998</v>
      </c>
      <c r="N1067" s="34">
        <f t="shared" si="285"/>
        <v>115483.22220000002</v>
      </c>
      <c r="O1067" s="34">
        <v>3690</v>
      </c>
      <c r="P1067" s="14" t="s">
        <v>177</v>
      </c>
      <c r="Q1067" s="15" t="s">
        <v>190</v>
      </c>
    </row>
    <row r="1068" spans="1:17">
      <c r="A1068" s="14" t="s">
        <v>95</v>
      </c>
      <c r="B1068" s="14">
        <v>2009</v>
      </c>
      <c r="C1068" s="34">
        <v>245627.19563204984</v>
      </c>
      <c r="D1068" s="32">
        <v>0.79380536997721562</v>
      </c>
      <c r="E1068" s="41" t="s">
        <v>207</v>
      </c>
      <c r="F1068" s="41" t="s">
        <v>207</v>
      </c>
      <c r="G1068" s="41" t="s">
        <v>207</v>
      </c>
      <c r="H1068" s="41" t="s">
        <v>207</v>
      </c>
      <c r="I1068" s="41" t="s">
        <v>207</v>
      </c>
      <c r="J1068" s="41" t="s">
        <v>207</v>
      </c>
      <c r="K1068" s="34">
        <v>309430</v>
      </c>
      <c r="L1068" s="32">
        <v>0.60819999999999996</v>
      </c>
      <c r="M1068" s="34">
        <f t="shared" si="283"/>
        <v>188195.326</v>
      </c>
      <c r="N1068" s="34">
        <f t="shared" si="285"/>
        <v>121234.674</v>
      </c>
      <c r="O1068" s="34">
        <v>3870</v>
      </c>
      <c r="P1068" s="14" t="s">
        <v>177</v>
      </c>
      <c r="Q1068" s="15" t="s">
        <v>190</v>
      </c>
    </row>
    <row r="1069" spans="1:17" s="35" customFormat="1">
      <c r="A1069" s="35" t="s">
        <v>95</v>
      </c>
      <c r="B1069" s="35">
        <v>2010</v>
      </c>
      <c r="C1069" s="36">
        <v>260107.29370649229</v>
      </c>
      <c r="D1069" s="37">
        <v>0.83101371791211598</v>
      </c>
      <c r="E1069" s="38"/>
      <c r="F1069" s="38"/>
      <c r="G1069" s="37"/>
      <c r="H1069" s="38"/>
      <c r="I1069" s="38"/>
      <c r="J1069" s="38"/>
      <c r="K1069" s="36">
        <v>313000</v>
      </c>
      <c r="L1069" s="39" t="s">
        <v>207</v>
      </c>
      <c r="M1069" s="39" t="s">
        <v>207</v>
      </c>
      <c r="N1069" s="39" t="s">
        <v>207</v>
      </c>
      <c r="O1069" s="36">
        <v>3870</v>
      </c>
      <c r="P1069" s="35" t="s">
        <v>177</v>
      </c>
      <c r="Q1069" s="40" t="s">
        <v>190</v>
      </c>
    </row>
    <row r="1070" spans="1:17">
      <c r="A1070" s="14" t="s">
        <v>96</v>
      </c>
      <c r="B1070" s="14">
        <v>2000</v>
      </c>
      <c r="C1070" s="34">
        <v>5935.2523735074938</v>
      </c>
      <c r="D1070" s="32">
        <v>5.6403002065939323E-4</v>
      </c>
      <c r="K1070" s="34">
        <v>10522937</v>
      </c>
      <c r="L1070" s="32">
        <v>0.72099999999999997</v>
      </c>
      <c r="M1070" s="34">
        <f>K1070*L1070</f>
        <v>7587037.5769999996</v>
      </c>
      <c r="N1070" s="34">
        <f>K1070-M1070</f>
        <v>2935899.4230000004</v>
      </c>
      <c r="O1070" s="34">
        <v>250</v>
      </c>
      <c r="P1070" s="14" t="s">
        <v>177</v>
      </c>
      <c r="Q1070" s="15" t="s">
        <v>193</v>
      </c>
    </row>
    <row r="1071" spans="1:17">
      <c r="A1071" s="14" t="s">
        <v>96</v>
      </c>
      <c r="B1071" s="14">
        <v>2001</v>
      </c>
      <c r="C1071" s="34">
        <v>37173.344547643959</v>
      </c>
      <c r="D1071" s="32">
        <v>3.4552142967420882E-3</v>
      </c>
      <c r="K1071" s="34">
        <v>10758622</v>
      </c>
      <c r="L1071" s="32">
        <v>0.71579999999999999</v>
      </c>
      <c r="M1071" s="34">
        <f t="shared" ref="M1071:M1079" si="286">K1071*L1071</f>
        <v>7701021.6276000002</v>
      </c>
      <c r="N1071" s="34">
        <f t="shared" ref="N1071:N1072" si="287">K1071-M1071</f>
        <v>3057600.3723999998</v>
      </c>
      <c r="O1071" s="34">
        <v>240</v>
      </c>
      <c r="P1071" s="14" t="s">
        <v>177</v>
      </c>
      <c r="Q1071" s="15" t="s">
        <v>193</v>
      </c>
    </row>
    <row r="1072" spans="1:17">
      <c r="A1072" s="14" t="s">
        <v>96</v>
      </c>
      <c r="B1072" s="14">
        <v>2002</v>
      </c>
      <c r="C1072" s="34">
        <v>65761.823556541596</v>
      </c>
      <c r="D1072" s="32">
        <v>5.9723725088256336E-3</v>
      </c>
      <c r="K1072" s="34">
        <v>11011005</v>
      </c>
      <c r="L1072" s="32">
        <v>0.71060000000000001</v>
      </c>
      <c r="M1072" s="34">
        <f t="shared" si="286"/>
        <v>7824420.1529999999</v>
      </c>
      <c r="N1072" s="34">
        <f t="shared" si="287"/>
        <v>3186584.8470000001</v>
      </c>
      <c r="O1072" s="34">
        <v>250</v>
      </c>
      <c r="P1072" s="14" t="s">
        <v>177</v>
      </c>
      <c r="Q1072" s="15" t="s">
        <v>193</v>
      </c>
    </row>
    <row r="1073" spans="1:17">
      <c r="A1073" s="14" t="s">
        <v>96</v>
      </c>
      <c r="B1073" s="14">
        <v>2003</v>
      </c>
      <c r="C1073" s="34">
        <v>184106.50580371311</v>
      </c>
      <c r="D1073" s="32">
        <v>1.6325746619684563E-2</v>
      </c>
      <c r="K1073" s="34">
        <v>11277065</v>
      </c>
      <c r="L1073" s="32">
        <v>0.70540000000000003</v>
      </c>
      <c r="M1073" s="34">
        <f t="shared" si="286"/>
        <v>7954841.6510000005</v>
      </c>
      <c r="N1073" s="34">
        <f>K1073-M1073</f>
        <v>3322223.3489999995</v>
      </c>
      <c r="O1073" s="34">
        <v>310</v>
      </c>
      <c r="P1073" s="14" t="s">
        <v>177</v>
      </c>
      <c r="Q1073" s="15" t="s">
        <v>193</v>
      </c>
    </row>
    <row r="1074" spans="1:17">
      <c r="A1074" s="14" t="s">
        <v>96</v>
      </c>
      <c r="B1074" s="14">
        <v>2004</v>
      </c>
      <c r="C1074" s="34">
        <v>275057.48693590285</v>
      </c>
      <c r="D1074" s="32">
        <v>2.3810056489533455E-2</v>
      </c>
      <c r="K1074" s="34">
        <v>11552156</v>
      </c>
      <c r="L1074" s="32">
        <v>0.70019999999999993</v>
      </c>
      <c r="M1074" s="34">
        <f t="shared" si="286"/>
        <v>8088819.6311999988</v>
      </c>
      <c r="N1074" s="34">
        <f>K1074-M1074</f>
        <v>3463336.3688000012</v>
      </c>
      <c r="O1074" s="34">
        <v>380</v>
      </c>
      <c r="P1074" s="14" t="s">
        <v>177</v>
      </c>
      <c r="Q1074" s="15" t="s">
        <v>193</v>
      </c>
    </row>
    <row r="1075" spans="1:17">
      <c r="A1075" s="14" t="s">
        <v>96</v>
      </c>
      <c r="B1075" s="14">
        <v>2005</v>
      </c>
      <c r="C1075" s="34">
        <v>537947.26069346839</v>
      </c>
      <c r="D1075" s="32">
        <v>4.5462204164025154E-2</v>
      </c>
      <c r="K1075" s="34">
        <v>11832846</v>
      </c>
      <c r="L1075" s="32">
        <v>0.69499999999999995</v>
      </c>
      <c r="M1075" s="34">
        <f t="shared" si="286"/>
        <v>8223827.9699999997</v>
      </c>
      <c r="N1075" s="34">
        <f t="shared" ref="N1075:N1079" si="288">K1075-M1075</f>
        <v>3609018.0300000003</v>
      </c>
      <c r="O1075" s="34">
        <v>440</v>
      </c>
      <c r="P1075" s="14" t="s">
        <v>177</v>
      </c>
      <c r="Q1075" s="15" t="s">
        <v>193</v>
      </c>
    </row>
    <row r="1076" spans="1:17">
      <c r="A1076" s="14" t="s">
        <v>96</v>
      </c>
      <c r="B1076" s="14">
        <v>2006</v>
      </c>
      <c r="C1076" s="34">
        <v>1043944.6150197833</v>
      </c>
      <c r="D1076" s="32">
        <v>8.6147513577393767E-2</v>
      </c>
      <c r="K1076" s="34">
        <v>12118105</v>
      </c>
      <c r="L1076" s="32">
        <v>0.68940000000000001</v>
      </c>
      <c r="M1076" s="34">
        <f t="shared" si="286"/>
        <v>8354221.5870000003</v>
      </c>
      <c r="N1076" s="34">
        <f t="shared" si="288"/>
        <v>3763883.4129999997</v>
      </c>
      <c r="O1076" s="34">
        <v>460</v>
      </c>
      <c r="P1076" s="14" t="s">
        <v>177</v>
      </c>
      <c r="Q1076" s="15" t="s">
        <v>193</v>
      </c>
    </row>
    <row r="1077" spans="1:17">
      <c r="A1077" s="14" t="s">
        <v>96</v>
      </c>
      <c r="B1077" s="14">
        <v>2007</v>
      </c>
      <c r="C1077" s="34">
        <v>1779535.48254262</v>
      </c>
      <c r="D1077" s="32">
        <v>0.1434088744060372</v>
      </c>
      <c r="K1077" s="34">
        <v>12408824</v>
      </c>
      <c r="L1077" s="32">
        <v>0.68379999999999996</v>
      </c>
      <c r="M1077" s="34">
        <f t="shared" si="286"/>
        <v>8485153.8511999995</v>
      </c>
      <c r="N1077" s="34">
        <f t="shared" si="288"/>
        <v>3923670.1488000005</v>
      </c>
      <c r="O1077" s="34">
        <v>530</v>
      </c>
      <c r="P1077" s="14" t="s">
        <v>177</v>
      </c>
      <c r="Q1077" s="15" t="s">
        <v>193</v>
      </c>
    </row>
    <row r="1078" spans="1:17">
      <c r="A1078" s="14" t="s">
        <v>96</v>
      </c>
      <c r="B1078" s="14">
        <v>2008</v>
      </c>
      <c r="C1078" s="34">
        <v>2431164.9682168905</v>
      </c>
      <c r="D1078" s="32">
        <v>0.19134389131152185</v>
      </c>
      <c r="K1078" s="34">
        <v>12705736</v>
      </c>
      <c r="L1078" s="32">
        <v>0.67819999999999991</v>
      </c>
      <c r="M1078" s="34">
        <f t="shared" si="286"/>
        <v>8617030.155199999</v>
      </c>
      <c r="N1078" s="34">
        <f t="shared" si="288"/>
        <v>4088705.844800001</v>
      </c>
      <c r="O1078" s="34">
        <v>610</v>
      </c>
      <c r="P1078" s="14" t="s">
        <v>177</v>
      </c>
      <c r="Q1078" s="15" t="s">
        <v>193</v>
      </c>
    </row>
    <row r="1079" spans="1:17">
      <c r="A1079" s="14" t="s">
        <v>96</v>
      </c>
      <c r="B1079" s="14">
        <v>2009</v>
      </c>
      <c r="C1079" s="34">
        <v>3185331.3626973745</v>
      </c>
      <c r="D1079" s="32">
        <v>0.24483322002723973</v>
      </c>
      <c r="E1079" s="33">
        <v>22.312999999999999</v>
      </c>
      <c r="F1079" s="33">
        <v>3.6072859999999998</v>
      </c>
      <c r="G1079" s="41" t="s">
        <v>207</v>
      </c>
      <c r="H1079" s="33">
        <v>18.242339999999999</v>
      </c>
      <c r="I1079" s="41" t="s">
        <v>207</v>
      </c>
      <c r="J1079" s="41" t="s">
        <v>207</v>
      </c>
      <c r="K1079" s="34">
        <v>13010209</v>
      </c>
      <c r="L1079" s="32">
        <v>0.67260000000000009</v>
      </c>
      <c r="M1079" s="34">
        <f t="shared" si="286"/>
        <v>8750666.573400002</v>
      </c>
      <c r="N1079" s="34">
        <f t="shared" si="288"/>
        <v>4259542.426599998</v>
      </c>
      <c r="O1079" s="34">
        <v>680</v>
      </c>
      <c r="P1079" s="14" t="s">
        <v>177</v>
      </c>
      <c r="Q1079" s="15" t="s">
        <v>193</v>
      </c>
    </row>
    <row r="1080" spans="1:17" s="35" customFormat="1">
      <c r="A1080" s="35" t="s">
        <v>96</v>
      </c>
      <c r="B1080" s="35">
        <v>2010</v>
      </c>
      <c r="C1080" s="36">
        <v>3891980.8161991183</v>
      </c>
      <c r="D1080" s="37">
        <v>0.29212495805742839</v>
      </c>
      <c r="E1080" s="38"/>
      <c r="F1080" s="38"/>
      <c r="G1080" s="37"/>
      <c r="H1080" s="38"/>
      <c r="I1080" s="38"/>
      <c r="J1080" s="38"/>
      <c r="K1080" s="36">
        <v>13323000</v>
      </c>
      <c r="L1080" s="39" t="s">
        <v>207</v>
      </c>
      <c r="M1080" s="39" t="s">
        <v>207</v>
      </c>
      <c r="N1080" s="39" t="s">
        <v>207</v>
      </c>
      <c r="O1080" s="36">
        <v>680</v>
      </c>
      <c r="P1080" s="35" t="s">
        <v>177</v>
      </c>
      <c r="Q1080" s="40" t="s">
        <v>193</v>
      </c>
    </row>
    <row r="1081" spans="1:17">
      <c r="A1081" s="14" t="s">
        <v>97</v>
      </c>
      <c r="B1081" s="14">
        <v>2000</v>
      </c>
      <c r="C1081" s="34">
        <v>110207</v>
      </c>
      <c r="D1081" s="32">
        <v>0.28258205128205127</v>
      </c>
      <c r="K1081" s="34">
        <v>390000</v>
      </c>
      <c r="L1081" s="32">
        <v>7.5999999999999998E-2</v>
      </c>
      <c r="M1081" s="34">
        <f>K1081*L1081</f>
        <v>29640</v>
      </c>
      <c r="N1081" s="34">
        <f>K1081-M1081</f>
        <v>360360</v>
      </c>
      <c r="O1081" s="34">
        <v>9670</v>
      </c>
      <c r="P1081" s="14" t="s">
        <v>178</v>
      </c>
      <c r="Q1081" s="15" t="s">
        <v>204</v>
      </c>
    </row>
    <row r="1082" spans="1:17">
      <c r="A1082" s="14" t="s">
        <v>97</v>
      </c>
      <c r="B1082" s="14">
        <v>2001</v>
      </c>
      <c r="C1082" s="34">
        <v>221750</v>
      </c>
      <c r="D1082" s="32">
        <v>0.56424936386768443</v>
      </c>
      <c r="K1082" s="34">
        <v>393000</v>
      </c>
      <c r="L1082" s="32">
        <v>7.3599999999999999E-2</v>
      </c>
      <c r="M1082" s="34">
        <f t="shared" ref="M1082:M1090" si="289">K1082*L1082</f>
        <v>28924.799999999999</v>
      </c>
      <c r="N1082" s="34">
        <f t="shared" ref="N1082:N1083" si="290">K1082-M1082</f>
        <v>364075.2</v>
      </c>
      <c r="O1082" s="34">
        <v>9800</v>
      </c>
      <c r="P1082" s="14" t="s">
        <v>178</v>
      </c>
      <c r="Q1082" s="15" t="s">
        <v>204</v>
      </c>
    </row>
    <row r="1083" spans="1:17">
      <c r="A1083" s="14" t="s">
        <v>97</v>
      </c>
      <c r="B1083" s="14">
        <v>2002</v>
      </c>
      <c r="C1083" s="34">
        <v>275423</v>
      </c>
      <c r="D1083" s="32">
        <v>0.69560045460285391</v>
      </c>
      <c r="K1083" s="34">
        <v>395950</v>
      </c>
      <c r="L1083" s="32">
        <v>7.1199999999999999E-2</v>
      </c>
      <c r="M1083" s="34">
        <f t="shared" si="289"/>
        <v>28191.64</v>
      </c>
      <c r="N1083" s="34">
        <f t="shared" si="290"/>
        <v>367758.36</v>
      </c>
      <c r="O1083" s="34">
        <v>10140</v>
      </c>
      <c r="P1083" s="14" t="s">
        <v>178</v>
      </c>
      <c r="Q1083" s="15" t="s">
        <v>204</v>
      </c>
    </row>
    <row r="1084" spans="1:17">
      <c r="A1084" s="14" t="s">
        <v>97</v>
      </c>
      <c r="B1084" s="14">
        <v>2003</v>
      </c>
      <c r="C1084" s="34">
        <v>290400</v>
      </c>
      <c r="D1084" s="32">
        <v>0.72854992473657798</v>
      </c>
      <c r="K1084" s="34">
        <v>398600</v>
      </c>
      <c r="L1084" s="32">
        <v>6.88E-2</v>
      </c>
      <c r="M1084" s="34">
        <f t="shared" si="289"/>
        <v>27423.68</v>
      </c>
      <c r="N1084" s="34">
        <f>K1084-M1084</f>
        <v>371176.32</v>
      </c>
      <c r="O1084" s="34">
        <v>11050</v>
      </c>
      <c r="P1084" s="14" t="s">
        <v>178</v>
      </c>
      <c r="Q1084" s="15" t="s">
        <v>204</v>
      </c>
    </row>
    <row r="1085" spans="1:17">
      <c r="A1085" s="14" t="s">
        <v>97</v>
      </c>
      <c r="B1085" s="14">
        <v>2004</v>
      </c>
      <c r="C1085" s="34">
        <v>303807</v>
      </c>
      <c r="D1085" s="32">
        <v>0.75705706454024424</v>
      </c>
      <c r="K1085" s="34">
        <v>401300</v>
      </c>
      <c r="L1085" s="32">
        <v>6.6400000000000001E-2</v>
      </c>
      <c r="M1085" s="34">
        <f t="shared" si="289"/>
        <v>26646.32</v>
      </c>
      <c r="N1085" s="34">
        <f t="shared" ref="N1085:N1090" si="291">K1085-M1085</f>
        <v>374653.68</v>
      </c>
      <c r="O1085" s="34">
        <v>12790</v>
      </c>
      <c r="P1085" s="14" t="s">
        <v>178</v>
      </c>
      <c r="Q1085" s="15" t="s">
        <v>204</v>
      </c>
    </row>
    <row r="1086" spans="1:17">
      <c r="A1086" s="14" t="s">
        <v>97</v>
      </c>
      <c r="B1086" s="14">
        <v>2005</v>
      </c>
      <c r="C1086" s="34">
        <v>329673</v>
      </c>
      <c r="D1086" s="32">
        <v>0.81703345724907062</v>
      </c>
      <c r="K1086" s="34">
        <v>403500</v>
      </c>
      <c r="L1086" s="32">
        <v>6.4000000000000001E-2</v>
      </c>
      <c r="M1086" s="34">
        <f t="shared" si="289"/>
        <v>25824</v>
      </c>
      <c r="N1086" s="34">
        <f t="shared" si="291"/>
        <v>377676</v>
      </c>
      <c r="O1086" s="34">
        <v>14180</v>
      </c>
      <c r="P1086" s="14" t="s">
        <v>178</v>
      </c>
      <c r="Q1086" s="15" t="s">
        <v>204</v>
      </c>
    </row>
    <row r="1087" spans="1:17">
      <c r="A1087" s="14" t="s">
        <v>97</v>
      </c>
      <c r="B1087" s="14">
        <v>2006</v>
      </c>
      <c r="C1087" s="34">
        <v>348327</v>
      </c>
      <c r="D1087" s="32">
        <v>0.85708696679199226</v>
      </c>
      <c r="K1087" s="34">
        <v>406408</v>
      </c>
      <c r="L1087" s="32">
        <v>6.1799999999999994E-2</v>
      </c>
      <c r="M1087" s="34">
        <f t="shared" si="289"/>
        <v>25116.014399999996</v>
      </c>
      <c r="N1087" s="34">
        <f t="shared" si="291"/>
        <v>381291.98560000001</v>
      </c>
      <c r="O1087" s="34">
        <v>15160</v>
      </c>
      <c r="P1087" s="14" t="s">
        <v>178</v>
      </c>
      <c r="Q1087" s="15" t="s">
        <v>204</v>
      </c>
    </row>
    <row r="1088" spans="1:17">
      <c r="A1088" s="14" t="s">
        <v>97</v>
      </c>
      <c r="B1088" s="14">
        <v>2007</v>
      </c>
      <c r="C1088" s="34">
        <v>373820</v>
      </c>
      <c r="D1088" s="32">
        <v>0.91387360958318054</v>
      </c>
      <c r="K1088" s="34">
        <v>409050</v>
      </c>
      <c r="L1088" s="32">
        <v>5.96E-2</v>
      </c>
      <c r="M1088" s="34">
        <f t="shared" si="289"/>
        <v>24379.38</v>
      </c>
      <c r="N1088" s="34">
        <f t="shared" si="291"/>
        <v>384670.62</v>
      </c>
      <c r="O1088" s="34">
        <v>16690</v>
      </c>
      <c r="P1088" s="14" t="s">
        <v>178</v>
      </c>
      <c r="Q1088" s="15" t="s">
        <v>204</v>
      </c>
    </row>
    <row r="1089" spans="1:17">
      <c r="A1089" s="14" t="s">
        <v>97</v>
      </c>
      <c r="B1089" s="14">
        <v>2008</v>
      </c>
      <c r="C1089" s="34">
        <v>383834</v>
      </c>
      <c r="D1089" s="32">
        <v>0.93174899866488647</v>
      </c>
      <c r="K1089" s="34">
        <v>411950</v>
      </c>
      <c r="L1089" s="32">
        <v>5.74E-2</v>
      </c>
      <c r="M1089" s="34">
        <f t="shared" si="289"/>
        <v>23645.93</v>
      </c>
      <c r="N1089" s="34">
        <f t="shared" si="291"/>
        <v>388304.07</v>
      </c>
      <c r="O1089" s="34">
        <v>16690</v>
      </c>
      <c r="P1089" s="14" t="s">
        <v>178</v>
      </c>
      <c r="Q1089" s="15" t="s">
        <v>204</v>
      </c>
    </row>
    <row r="1090" spans="1:17">
      <c r="A1090" s="14" t="s">
        <v>97</v>
      </c>
      <c r="B1090" s="14">
        <v>2009</v>
      </c>
      <c r="C1090" s="34">
        <v>429876</v>
      </c>
      <c r="D1090" s="32">
        <v>1.0359181725951934</v>
      </c>
      <c r="E1090" s="41" t="s">
        <v>207</v>
      </c>
      <c r="F1090" s="41" t="s">
        <v>207</v>
      </c>
      <c r="G1090" s="41" t="s">
        <v>207</v>
      </c>
      <c r="H1090" s="41" t="s">
        <v>207</v>
      </c>
      <c r="I1090" s="41" t="s">
        <v>207</v>
      </c>
      <c r="J1090" s="41" t="s">
        <v>207</v>
      </c>
      <c r="K1090" s="34">
        <v>414971</v>
      </c>
      <c r="L1090" s="32">
        <v>5.5199999999999999E-2</v>
      </c>
      <c r="M1090" s="34">
        <f t="shared" si="289"/>
        <v>22906.3992</v>
      </c>
      <c r="N1090" s="34">
        <f t="shared" si="291"/>
        <v>392064.60080000001</v>
      </c>
      <c r="O1090" s="34">
        <v>16690</v>
      </c>
      <c r="P1090" s="14" t="s">
        <v>178</v>
      </c>
      <c r="Q1090" s="15" t="s">
        <v>204</v>
      </c>
    </row>
    <row r="1091" spans="1:17" s="35" customFormat="1">
      <c r="A1091" s="35" t="s">
        <v>97</v>
      </c>
      <c r="B1091" s="35">
        <v>2010</v>
      </c>
      <c r="C1091" s="36">
        <v>426584</v>
      </c>
      <c r="D1091" s="37">
        <v>1.0205358851674642</v>
      </c>
      <c r="E1091" s="38"/>
      <c r="F1091" s="38"/>
      <c r="G1091" s="37"/>
      <c r="H1091" s="38"/>
      <c r="I1091" s="38"/>
      <c r="J1091" s="38"/>
      <c r="K1091" s="36">
        <v>418000</v>
      </c>
      <c r="L1091" s="39" t="s">
        <v>207</v>
      </c>
      <c r="M1091" s="39" t="s">
        <v>207</v>
      </c>
      <c r="N1091" s="39" t="s">
        <v>207</v>
      </c>
      <c r="O1091" s="36">
        <v>16690</v>
      </c>
      <c r="P1091" s="35" t="s">
        <v>178</v>
      </c>
      <c r="Q1091" s="40" t="s">
        <v>204</v>
      </c>
    </row>
    <row r="1092" spans="1:17">
      <c r="A1092" s="14" t="s">
        <v>98</v>
      </c>
      <c r="B1092" s="14">
        <v>2000</v>
      </c>
      <c r="C1092" s="34">
        <v>11258.835367481945</v>
      </c>
      <c r="D1092" s="32">
        <v>4.3241012418605328E-3</v>
      </c>
      <c r="K1092" s="34">
        <v>2603740</v>
      </c>
      <c r="L1092" s="32">
        <v>0.6</v>
      </c>
      <c r="M1092" s="34">
        <f>K1092*L1092</f>
        <v>1562244</v>
      </c>
      <c r="N1092" s="34">
        <f>K1092-M1092</f>
        <v>1041496</v>
      </c>
      <c r="O1092" s="34">
        <v>460</v>
      </c>
      <c r="P1092" s="14" t="s">
        <v>177</v>
      </c>
      <c r="Q1092" s="15" t="s">
        <v>193</v>
      </c>
    </row>
    <row r="1093" spans="1:17">
      <c r="A1093" s="14" t="s">
        <v>98</v>
      </c>
      <c r="B1093" s="14">
        <v>2001</v>
      </c>
      <c r="C1093" s="34">
        <v>94184.488170281649</v>
      </c>
      <c r="D1093" s="32">
        <v>3.5177711499845055E-2</v>
      </c>
      <c r="K1093" s="34">
        <v>2677391</v>
      </c>
      <c r="L1093" s="32">
        <v>0.59920000000000007</v>
      </c>
      <c r="M1093" s="34">
        <f t="shared" ref="M1093:M1101" si="292">K1093*L1093</f>
        <v>1604292.6872000003</v>
      </c>
      <c r="N1093" s="34">
        <f t="shared" ref="N1093:N1094" si="293">K1093-M1093</f>
        <v>1073098.3127999997</v>
      </c>
      <c r="O1093" s="34">
        <v>420</v>
      </c>
      <c r="P1093" s="14" t="s">
        <v>177</v>
      </c>
      <c r="Q1093" s="15" t="s">
        <v>193</v>
      </c>
    </row>
    <row r="1094" spans="1:17">
      <c r="A1094" s="14" t="s">
        <v>98</v>
      </c>
      <c r="B1094" s="14">
        <v>2002</v>
      </c>
      <c r="C1094" s="34">
        <v>189769.40224742625</v>
      </c>
      <c r="D1094" s="32">
        <v>6.8929828888952507E-2</v>
      </c>
      <c r="K1094" s="34">
        <v>2753081</v>
      </c>
      <c r="L1094" s="32">
        <v>0.59840000000000004</v>
      </c>
      <c r="M1094" s="34">
        <f t="shared" si="292"/>
        <v>1647443.6704000002</v>
      </c>
      <c r="N1094" s="34">
        <f t="shared" si="293"/>
        <v>1105637.3295999998</v>
      </c>
      <c r="O1094" s="34">
        <v>450</v>
      </c>
      <c r="P1094" s="14" t="s">
        <v>177</v>
      </c>
      <c r="Q1094" s="15" t="s">
        <v>193</v>
      </c>
    </row>
    <row r="1095" spans="1:17">
      <c r="A1095" s="14" t="s">
        <v>98</v>
      </c>
      <c r="B1095" s="14">
        <v>2003</v>
      </c>
      <c r="C1095" s="34">
        <v>328652.33289087022</v>
      </c>
      <c r="D1095" s="32">
        <v>0.11612516514668104</v>
      </c>
      <c r="K1095" s="34">
        <v>2830156</v>
      </c>
      <c r="L1095" s="32">
        <v>0.59760000000000002</v>
      </c>
      <c r="M1095" s="34">
        <f t="shared" si="292"/>
        <v>1691301.2256</v>
      </c>
      <c r="N1095" s="34">
        <f>K1095-M1095</f>
        <v>1138854.7744</v>
      </c>
      <c r="O1095" s="34">
        <v>460</v>
      </c>
      <c r="P1095" s="14" t="s">
        <v>177</v>
      </c>
      <c r="Q1095" s="15" t="s">
        <v>193</v>
      </c>
    </row>
    <row r="1096" spans="1:17">
      <c r="A1096" s="14" t="s">
        <v>98</v>
      </c>
      <c r="B1096" s="14">
        <v>2004</v>
      </c>
      <c r="C1096" s="34">
        <v>396733.6442937745</v>
      </c>
      <c r="D1096" s="32">
        <v>0.13643965827077639</v>
      </c>
      <c r="K1096" s="34">
        <v>2907759</v>
      </c>
      <c r="L1096" s="32">
        <v>0.5968</v>
      </c>
      <c r="M1096" s="34">
        <f t="shared" si="292"/>
        <v>1735350.5711999999</v>
      </c>
      <c r="N1096" s="34">
        <f t="shared" ref="N1096:N1101" si="294">K1096-M1096</f>
        <v>1172408.4288000001</v>
      </c>
      <c r="O1096" s="34">
        <v>530</v>
      </c>
      <c r="P1096" s="14" t="s">
        <v>177</v>
      </c>
      <c r="Q1096" s="15" t="s">
        <v>193</v>
      </c>
    </row>
    <row r="1097" spans="1:17">
      <c r="A1097" s="14" t="s">
        <v>98</v>
      </c>
      <c r="B1097" s="14">
        <v>2005</v>
      </c>
      <c r="C1097" s="34">
        <v>539799.66530836758</v>
      </c>
      <c r="D1097" s="32">
        <v>0.18082383945337688</v>
      </c>
      <c r="K1097" s="34">
        <v>2985224</v>
      </c>
      <c r="L1097" s="32">
        <v>0.59599999999999997</v>
      </c>
      <c r="M1097" s="34">
        <f t="shared" si="292"/>
        <v>1779193.504</v>
      </c>
      <c r="N1097" s="34">
        <f t="shared" si="294"/>
        <v>1206030.496</v>
      </c>
      <c r="O1097" s="34">
        <v>600</v>
      </c>
      <c r="P1097" s="14" t="s">
        <v>177</v>
      </c>
      <c r="Q1097" s="15" t="s">
        <v>193</v>
      </c>
    </row>
    <row r="1098" spans="1:17">
      <c r="A1098" s="14" t="s">
        <v>98</v>
      </c>
      <c r="B1098" s="14">
        <v>2006</v>
      </c>
      <c r="C1098" s="34">
        <v>774067.44918511866</v>
      </c>
      <c r="D1098" s="32">
        <v>0.25277462898926017</v>
      </c>
      <c r="K1098" s="34">
        <v>3062283</v>
      </c>
      <c r="L1098" s="32">
        <v>0.59399999999999997</v>
      </c>
      <c r="M1098" s="34">
        <f t="shared" si="292"/>
        <v>1818996.102</v>
      </c>
      <c r="N1098" s="34">
        <f t="shared" si="294"/>
        <v>1243286.898</v>
      </c>
      <c r="O1098" s="34">
        <v>760</v>
      </c>
      <c r="P1098" s="14" t="s">
        <v>177</v>
      </c>
      <c r="Q1098" s="15" t="s">
        <v>193</v>
      </c>
    </row>
    <row r="1099" spans="1:17">
      <c r="A1099" s="14" t="s">
        <v>98</v>
      </c>
      <c r="B1099" s="14">
        <v>2007</v>
      </c>
      <c r="C1099" s="34">
        <v>1220812.840181248</v>
      </c>
      <c r="D1099" s="32">
        <v>0.38892742163750743</v>
      </c>
      <c r="K1099" s="34">
        <v>3138922</v>
      </c>
      <c r="L1099" s="32">
        <v>0.59200000000000008</v>
      </c>
      <c r="M1099" s="34">
        <f t="shared" si="292"/>
        <v>1858241.8240000003</v>
      </c>
      <c r="N1099" s="34">
        <f t="shared" si="294"/>
        <v>1280680.1759999997</v>
      </c>
      <c r="O1099" s="34">
        <v>840</v>
      </c>
      <c r="P1099" s="14" t="s">
        <v>177</v>
      </c>
      <c r="Q1099" s="15" t="s">
        <v>193</v>
      </c>
    </row>
    <row r="1100" spans="1:17">
      <c r="A1100" s="14" t="s">
        <v>98</v>
      </c>
      <c r="B1100" s="14">
        <v>2008</v>
      </c>
      <c r="C1100" s="34">
        <v>1684127.7725812746</v>
      </c>
      <c r="D1100" s="32">
        <v>0.52382744883389576</v>
      </c>
      <c r="K1100" s="34">
        <v>3215043</v>
      </c>
      <c r="L1100" s="32">
        <v>0.59</v>
      </c>
      <c r="M1100" s="34">
        <f t="shared" si="292"/>
        <v>1896875.3699999999</v>
      </c>
      <c r="N1100" s="34">
        <f t="shared" si="294"/>
        <v>1318167.6300000001</v>
      </c>
      <c r="O1100" s="34">
        <v>980</v>
      </c>
      <c r="P1100" s="14" t="s">
        <v>177</v>
      </c>
      <c r="Q1100" s="15" t="s">
        <v>193</v>
      </c>
    </row>
    <row r="1101" spans="1:17">
      <c r="A1101" s="14" t="s">
        <v>98</v>
      </c>
      <c r="B1101" s="14">
        <v>2009</v>
      </c>
      <c r="C1101" s="34">
        <v>2029370.4324182589</v>
      </c>
      <c r="D1101" s="32">
        <v>0.61671182491445675</v>
      </c>
      <c r="E1101" s="41" t="s">
        <v>207</v>
      </c>
      <c r="F1101" s="41" t="s">
        <v>207</v>
      </c>
      <c r="G1101" s="33">
        <v>1</v>
      </c>
      <c r="H1101" s="33">
        <v>3.8904679999999998</v>
      </c>
      <c r="I1101" s="41" t="s">
        <v>207</v>
      </c>
      <c r="J1101" s="41" t="s">
        <v>207</v>
      </c>
      <c r="K1101" s="34">
        <v>3290630</v>
      </c>
      <c r="L1101" s="32">
        <v>0.58799999999999997</v>
      </c>
      <c r="M1101" s="34">
        <f t="shared" si="292"/>
        <v>1934890.44</v>
      </c>
      <c r="N1101" s="34">
        <f t="shared" si="294"/>
        <v>1355739.56</v>
      </c>
      <c r="O1101" s="34">
        <v>960</v>
      </c>
      <c r="P1101" s="14" t="s">
        <v>177</v>
      </c>
      <c r="Q1101" s="15" t="s">
        <v>193</v>
      </c>
    </row>
    <row r="1102" spans="1:17" s="35" customFormat="1">
      <c r="A1102" s="35" t="s">
        <v>98</v>
      </c>
      <c r="B1102" s="35">
        <v>2010</v>
      </c>
      <c r="C1102" s="36">
        <v>2307100.7850705264</v>
      </c>
      <c r="D1102" s="37">
        <v>0.68541318629546244</v>
      </c>
      <c r="E1102" s="38"/>
      <c r="F1102" s="38"/>
      <c r="G1102" s="37"/>
      <c r="H1102" s="38"/>
      <c r="I1102" s="38"/>
      <c r="J1102" s="38"/>
      <c r="K1102" s="36">
        <v>3366000</v>
      </c>
      <c r="L1102" s="39" t="s">
        <v>207</v>
      </c>
      <c r="M1102" s="39" t="s">
        <v>207</v>
      </c>
      <c r="N1102" s="39" t="s">
        <v>207</v>
      </c>
      <c r="O1102" s="36">
        <v>960</v>
      </c>
      <c r="P1102" s="35" t="s">
        <v>177</v>
      </c>
      <c r="Q1102" s="40" t="s">
        <v>193</v>
      </c>
    </row>
    <row r="1103" spans="1:17">
      <c r="A1103" s="14" t="s">
        <v>99</v>
      </c>
      <c r="B1103" s="14">
        <v>2000</v>
      </c>
      <c r="C1103" s="34">
        <v>153681.10157446316</v>
      </c>
      <c r="D1103" s="32">
        <v>0.12948403205268227</v>
      </c>
      <c r="K1103" s="34">
        <v>1186873</v>
      </c>
      <c r="L1103" s="32">
        <v>0.57299999999999995</v>
      </c>
      <c r="M1103" s="34">
        <f>K1103*L1103</f>
        <v>680078.22899999993</v>
      </c>
      <c r="N1103" s="34">
        <f>K1103-M1103</f>
        <v>506794.77100000007</v>
      </c>
      <c r="O1103" s="34">
        <v>3870</v>
      </c>
      <c r="P1103" s="14" t="s">
        <v>177</v>
      </c>
      <c r="Q1103" s="15" t="s">
        <v>193</v>
      </c>
    </row>
    <row r="1104" spans="1:17">
      <c r="A1104" s="14" t="s">
        <v>99</v>
      </c>
      <c r="B1104" s="14">
        <v>2001</v>
      </c>
      <c r="C1104" s="34">
        <v>229547.84628468996</v>
      </c>
      <c r="D1104" s="32">
        <v>0.19130884336420859</v>
      </c>
      <c r="K1104" s="34">
        <v>1199881</v>
      </c>
      <c r="L1104" s="32">
        <v>0.57379999999999998</v>
      </c>
      <c r="M1104" s="34">
        <f t="shared" ref="M1104:M1112" si="295">K1104*L1104</f>
        <v>688491.71779999998</v>
      </c>
      <c r="N1104" s="34">
        <f t="shared" ref="N1104:N1105" si="296">K1104-M1104</f>
        <v>511389.28220000002</v>
      </c>
      <c r="O1104" s="34">
        <v>3890</v>
      </c>
      <c r="P1104" s="14" t="s">
        <v>177</v>
      </c>
      <c r="Q1104" s="15" t="s">
        <v>193</v>
      </c>
    </row>
    <row r="1105" spans="1:17">
      <c r="A1105" s="14" t="s">
        <v>99</v>
      </c>
      <c r="B1105" s="14">
        <v>2002</v>
      </c>
      <c r="C1105" s="34">
        <v>298780.25544127118</v>
      </c>
      <c r="D1105" s="32">
        <v>0.24688583951795509</v>
      </c>
      <c r="K1105" s="34">
        <v>1210196</v>
      </c>
      <c r="L1105" s="32">
        <v>0.5746</v>
      </c>
      <c r="M1105" s="34">
        <f t="shared" si="295"/>
        <v>695378.62159999995</v>
      </c>
      <c r="N1105" s="34">
        <f t="shared" si="296"/>
        <v>514817.37840000005</v>
      </c>
      <c r="O1105" s="34">
        <v>3880</v>
      </c>
      <c r="P1105" s="14" t="s">
        <v>177</v>
      </c>
      <c r="Q1105" s="15" t="s">
        <v>193</v>
      </c>
    </row>
    <row r="1106" spans="1:17">
      <c r="A1106" s="14" t="s">
        <v>99</v>
      </c>
      <c r="B1106" s="14">
        <v>2003</v>
      </c>
      <c r="C1106" s="34">
        <v>384347.37048861169</v>
      </c>
      <c r="D1106" s="32">
        <v>0.31431461647679954</v>
      </c>
      <c r="K1106" s="34">
        <v>1222811</v>
      </c>
      <c r="L1106" s="32">
        <v>0.57540000000000002</v>
      </c>
      <c r="M1106" s="34">
        <f t="shared" si="295"/>
        <v>703605.44940000004</v>
      </c>
      <c r="N1106" s="34">
        <f>K1106-M1106</f>
        <v>519205.55059999996</v>
      </c>
      <c r="O1106" s="34">
        <v>4220</v>
      </c>
      <c r="P1106" s="14" t="s">
        <v>177</v>
      </c>
      <c r="Q1106" s="15" t="s">
        <v>193</v>
      </c>
    </row>
    <row r="1107" spans="1:17">
      <c r="A1107" s="14" t="s">
        <v>99</v>
      </c>
      <c r="B1107" s="14">
        <v>2004</v>
      </c>
      <c r="C1107" s="34">
        <v>439950.59135331435</v>
      </c>
      <c r="D1107" s="32">
        <v>0.35670146357532384</v>
      </c>
      <c r="K1107" s="34">
        <v>1233386</v>
      </c>
      <c r="L1107" s="32">
        <v>0.57619999999999993</v>
      </c>
      <c r="M1107" s="34">
        <f t="shared" si="295"/>
        <v>710677.01319999993</v>
      </c>
      <c r="N1107" s="34">
        <f>K1107-M1107</f>
        <v>522708.98680000007</v>
      </c>
      <c r="O1107" s="34">
        <v>4990</v>
      </c>
      <c r="P1107" s="14" t="s">
        <v>177</v>
      </c>
      <c r="Q1107" s="15" t="s">
        <v>193</v>
      </c>
    </row>
    <row r="1108" spans="1:17">
      <c r="A1108" s="14" t="s">
        <v>99</v>
      </c>
      <c r="B1108" s="14">
        <v>2005</v>
      </c>
      <c r="C1108" s="34">
        <v>554320.57137747388</v>
      </c>
      <c r="D1108" s="32">
        <v>0.44586304748709543</v>
      </c>
      <c r="K1108" s="34">
        <v>1243253</v>
      </c>
      <c r="L1108" s="32">
        <v>0.57700000000000007</v>
      </c>
      <c r="M1108" s="34">
        <f t="shared" si="295"/>
        <v>717356.98100000003</v>
      </c>
      <c r="N1108" s="34">
        <f t="shared" ref="N1108:N1112" si="297">K1108-M1108</f>
        <v>525896.01899999997</v>
      </c>
      <c r="O1108" s="34">
        <v>5350</v>
      </c>
      <c r="P1108" s="14" t="s">
        <v>177</v>
      </c>
      <c r="Q1108" s="15" t="s">
        <v>193</v>
      </c>
    </row>
    <row r="1109" spans="1:17">
      <c r="A1109" s="14" t="s">
        <v>99</v>
      </c>
      <c r="B1109" s="14">
        <v>2006</v>
      </c>
      <c r="C1109" s="34">
        <v>649565.11475927266</v>
      </c>
      <c r="D1109" s="32">
        <v>0.51841329140627368</v>
      </c>
      <c r="K1109" s="34">
        <v>1252987</v>
      </c>
      <c r="L1109" s="32">
        <v>0.57640000000000002</v>
      </c>
      <c r="M1109" s="34">
        <f t="shared" si="295"/>
        <v>722221.70680000004</v>
      </c>
      <c r="N1109" s="34">
        <f t="shared" si="297"/>
        <v>530765.29319999996</v>
      </c>
      <c r="O1109" s="34">
        <v>5540</v>
      </c>
      <c r="P1109" s="14" t="s">
        <v>177</v>
      </c>
      <c r="Q1109" s="15" t="s">
        <v>193</v>
      </c>
    </row>
    <row r="1110" spans="1:17">
      <c r="A1110" s="14" t="s">
        <v>99</v>
      </c>
      <c r="B1110" s="14">
        <v>2007</v>
      </c>
      <c r="C1110" s="34">
        <v>763897.40435049811</v>
      </c>
      <c r="D1110" s="32">
        <v>0.6059349978825106</v>
      </c>
      <c r="I1110" s="45" t="s">
        <v>172</v>
      </c>
      <c r="J1110" s="45" t="s">
        <v>172</v>
      </c>
      <c r="K1110" s="34">
        <v>1260692</v>
      </c>
      <c r="L1110" s="32">
        <v>0.57579999999999998</v>
      </c>
      <c r="M1110" s="34">
        <f t="shared" si="295"/>
        <v>725906.45360000001</v>
      </c>
      <c r="N1110" s="34">
        <f t="shared" si="297"/>
        <v>534785.54639999999</v>
      </c>
      <c r="O1110" s="34">
        <v>5980</v>
      </c>
      <c r="P1110" s="14" t="s">
        <v>177</v>
      </c>
      <c r="Q1110" s="15" t="s">
        <v>193</v>
      </c>
    </row>
    <row r="1111" spans="1:17">
      <c r="A1111" s="14" t="s">
        <v>99</v>
      </c>
      <c r="B1111" s="14">
        <v>2008</v>
      </c>
      <c r="C1111" s="34">
        <v>850233.07648679998</v>
      </c>
      <c r="D1111" s="32">
        <v>0.67007951780646158</v>
      </c>
      <c r="I1111" s="45" t="s">
        <v>172</v>
      </c>
      <c r="J1111" s="45" t="s">
        <v>172</v>
      </c>
      <c r="K1111" s="34">
        <v>1268854</v>
      </c>
      <c r="L1111" s="32">
        <v>0.57520000000000004</v>
      </c>
      <c r="M1111" s="34">
        <f t="shared" si="295"/>
        <v>729844.8208000001</v>
      </c>
      <c r="N1111" s="34">
        <f t="shared" si="297"/>
        <v>539009.1791999999</v>
      </c>
      <c r="O1111" s="34">
        <v>6720</v>
      </c>
      <c r="P1111" s="14" t="s">
        <v>177</v>
      </c>
      <c r="Q1111" s="15" t="s">
        <v>193</v>
      </c>
    </row>
    <row r="1112" spans="1:17">
      <c r="A1112" s="14" t="s">
        <v>99</v>
      </c>
      <c r="B1112" s="14">
        <v>2009</v>
      </c>
      <c r="C1112" s="34">
        <v>910704.91805790772</v>
      </c>
      <c r="D1112" s="32">
        <v>0.71409746241376315</v>
      </c>
      <c r="E1112" s="33">
        <v>210.90390000000002</v>
      </c>
      <c r="F1112" s="33">
        <v>47.924009999999996</v>
      </c>
      <c r="G1112" s="33">
        <v>0.50510190887679429</v>
      </c>
      <c r="H1112" s="33">
        <v>20.108160000000002</v>
      </c>
      <c r="I1112" s="33">
        <v>39.087800000000001</v>
      </c>
      <c r="J1112" s="33">
        <v>763.80229999999995</v>
      </c>
      <c r="K1112" s="34">
        <v>1275323</v>
      </c>
      <c r="L1112" s="32">
        <v>0.5746</v>
      </c>
      <c r="M1112" s="34">
        <f t="shared" si="295"/>
        <v>732800.59580000001</v>
      </c>
      <c r="N1112" s="34">
        <f t="shared" si="297"/>
        <v>542522.40419999999</v>
      </c>
      <c r="O1112" s="34">
        <v>7240</v>
      </c>
      <c r="P1112" s="14" t="s">
        <v>177</v>
      </c>
      <c r="Q1112" s="15" t="s">
        <v>193</v>
      </c>
    </row>
    <row r="1113" spans="1:17" s="35" customFormat="1">
      <c r="A1113" s="35" t="s">
        <v>99</v>
      </c>
      <c r="B1113" s="35">
        <v>2010</v>
      </c>
      <c r="C1113" s="36">
        <v>963043.81968761911</v>
      </c>
      <c r="D1113" s="37">
        <v>0.75120422752544391</v>
      </c>
      <c r="E1113" s="38"/>
      <c r="F1113" s="38"/>
      <c r="G1113" s="37"/>
      <c r="H1113" s="38"/>
      <c r="I1113" s="38"/>
      <c r="J1113" s="38"/>
      <c r="K1113" s="36">
        <v>1282000</v>
      </c>
      <c r="L1113" s="39" t="s">
        <v>207</v>
      </c>
      <c r="M1113" s="39" t="s">
        <v>207</v>
      </c>
      <c r="N1113" s="39" t="s">
        <v>207</v>
      </c>
      <c r="O1113" s="36">
        <v>7240</v>
      </c>
      <c r="P1113" s="35" t="s">
        <v>177</v>
      </c>
      <c r="Q1113" s="40" t="s">
        <v>193</v>
      </c>
    </row>
    <row r="1114" spans="1:17">
      <c r="A1114" s="14" t="s">
        <v>100</v>
      </c>
      <c r="B1114" s="14">
        <v>2000</v>
      </c>
      <c r="C1114" s="34">
        <v>11946048.462493377</v>
      </c>
      <c r="D1114" s="32">
        <v>0.12194075967675905</v>
      </c>
      <c r="K1114" s="34">
        <v>97966000</v>
      </c>
      <c r="L1114" s="32">
        <v>0.253</v>
      </c>
      <c r="M1114" s="34">
        <f>K1114*L1114</f>
        <v>24785398</v>
      </c>
      <c r="N1114" s="34">
        <f>K1114-M1114</f>
        <v>73180602</v>
      </c>
      <c r="O1114" s="34">
        <v>5110</v>
      </c>
      <c r="P1114" s="14" t="s">
        <v>177</v>
      </c>
      <c r="Q1114" s="15" t="s">
        <v>194</v>
      </c>
    </row>
    <row r="1115" spans="1:17">
      <c r="A1115" s="14" t="s">
        <v>100</v>
      </c>
      <c r="B1115" s="14">
        <v>2001</v>
      </c>
      <c r="C1115" s="34">
        <v>18745350.694272179</v>
      </c>
      <c r="D1115" s="32">
        <v>0.18935828583697156</v>
      </c>
      <c r="K1115" s="34">
        <v>98994087.379999995</v>
      </c>
      <c r="L1115" s="32">
        <v>0.24979999999999999</v>
      </c>
      <c r="M1115" s="34">
        <f t="shared" ref="M1115:M1123" si="298">K1115*L1115</f>
        <v>24728723.027523998</v>
      </c>
      <c r="N1115" s="34">
        <f t="shared" ref="N1115:N1116" si="299">K1115-M1115</f>
        <v>74265364.352476001</v>
      </c>
      <c r="O1115" s="34">
        <v>5580</v>
      </c>
      <c r="P1115" s="14" t="s">
        <v>177</v>
      </c>
      <c r="Q1115" s="15" t="s">
        <v>194</v>
      </c>
    </row>
    <row r="1116" spans="1:17">
      <c r="A1116" s="14" t="s">
        <v>100</v>
      </c>
      <c r="B1116" s="14">
        <v>2002</v>
      </c>
      <c r="C1116" s="34">
        <v>23319286.51623724</v>
      </c>
      <c r="D1116" s="32">
        <v>0.23318740787746586</v>
      </c>
      <c r="K1116" s="34">
        <v>100002340.3</v>
      </c>
      <c r="L1116" s="32">
        <v>0.24660000000000001</v>
      </c>
      <c r="M1116" s="34">
        <f t="shared" si="298"/>
        <v>24660577.11798</v>
      </c>
      <c r="N1116" s="34">
        <f t="shared" si="299"/>
        <v>75341763.182019994</v>
      </c>
      <c r="O1116" s="34">
        <v>6000</v>
      </c>
      <c r="P1116" s="14" t="s">
        <v>177</v>
      </c>
      <c r="Q1116" s="15" t="s">
        <v>194</v>
      </c>
    </row>
    <row r="1117" spans="1:17">
      <c r="A1117" s="14" t="s">
        <v>100</v>
      </c>
      <c r="B1117" s="14">
        <v>2003</v>
      </c>
      <c r="C1117" s="34">
        <v>26524160.665009111</v>
      </c>
      <c r="D1117" s="32">
        <v>0.26256121841938812</v>
      </c>
      <c r="K1117" s="34">
        <v>101020862.2</v>
      </c>
      <c r="L1117" s="32">
        <v>0.24340000000000001</v>
      </c>
      <c r="M1117" s="34">
        <f t="shared" si="298"/>
        <v>24588477.859480001</v>
      </c>
      <c r="N1117" s="34">
        <f>K1117-M1117</f>
        <v>76432384.340519994</v>
      </c>
      <c r="O1117" s="34">
        <v>6570</v>
      </c>
      <c r="P1117" s="14" t="s">
        <v>177</v>
      </c>
      <c r="Q1117" s="15" t="s">
        <v>194</v>
      </c>
    </row>
    <row r="1118" spans="1:17">
      <c r="A1118" s="14" t="s">
        <v>100</v>
      </c>
      <c r="B1118" s="14">
        <v>2004</v>
      </c>
      <c r="C1118" s="34">
        <v>30761730.201087482</v>
      </c>
      <c r="D1118" s="32">
        <v>0.30143854227972833</v>
      </c>
      <c r="K1118" s="34">
        <v>102049757.7</v>
      </c>
      <c r="L1118" s="32">
        <v>0.2402</v>
      </c>
      <c r="M1118" s="34">
        <f t="shared" si="298"/>
        <v>24512351.799540002</v>
      </c>
      <c r="N1118" s="34">
        <f t="shared" ref="N1118:N1123" si="300">K1118-M1118</f>
        <v>77537405.900460005</v>
      </c>
      <c r="O1118" s="34">
        <v>7410</v>
      </c>
      <c r="P1118" s="14" t="s">
        <v>177</v>
      </c>
      <c r="Q1118" s="15" t="s">
        <v>194</v>
      </c>
    </row>
    <row r="1119" spans="1:17">
      <c r="A1119" s="14" t="s">
        <v>100</v>
      </c>
      <c r="B1119" s="14">
        <v>2005</v>
      </c>
      <c r="C1119" s="34">
        <v>41115050.389651112</v>
      </c>
      <c r="D1119" s="32">
        <v>0.39883011286149006</v>
      </c>
      <c r="K1119" s="34">
        <v>103089132.59999999</v>
      </c>
      <c r="L1119" s="32">
        <v>0.23699999999999999</v>
      </c>
      <c r="M1119" s="34">
        <f t="shared" si="298"/>
        <v>24432124.426199999</v>
      </c>
      <c r="N1119" s="34">
        <f t="shared" si="300"/>
        <v>78657008.173799992</v>
      </c>
      <c r="O1119" s="34">
        <v>8090</v>
      </c>
      <c r="P1119" s="14" t="s">
        <v>177</v>
      </c>
      <c r="Q1119" s="15" t="s">
        <v>194</v>
      </c>
    </row>
    <row r="1120" spans="1:17">
      <c r="A1120" s="14" t="s">
        <v>100</v>
      </c>
      <c r="B1120" s="14">
        <v>2006</v>
      </c>
      <c r="C1120" s="34">
        <v>50083776.587924793</v>
      </c>
      <c r="D1120" s="32">
        <v>0.48055193441563276</v>
      </c>
      <c r="K1120" s="34">
        <v>104221360.90000001</v>
      </c>
      <c r="L1120" s="32">
        <v>0.23399999999999999</v>
      </c>
      <c r="M1120" s="34">
        <f t="shared" si="298"/>
        <v>24387798.450599998</v>
      </c>
      <c r="N1120" s="34">
        <f t="shared" si="300"/>
        <v>79833562.449400008</v>
      </c>
      <c r="O1120" s="34">
        <v>8730</v>
      </c>
      <c r="P1120" s="14" t="s">
        <v>177</v>
      </c>
      <c r="Q1120" s="15" t="s">
        <v>194</v>
      </c>
    </row>
    <row r="1121" spans="1:17">
      <c r="A1121" s="14" t="s">
        <v>100</v>
      </c>
      <c r="B1121" s="14">
        <v>2007</v>
      </c>
      <c r="C1121" s="34">
        <v>60567483.056620374</v>
      </c>
      <c r="D1121" s="32">
        <v>0.57529622481901688</v>
      </c>
      <c r="K1121" s="34">
        <v>105280515.40000001</v>
      </c>
      <c r="L1121" s="32">
        <v>0.23100000000000001</v>
      </c>
      <c r="M1121" s="34">
        <f t="shared" si="298"/>
        <v>24319799.057400003</v>
      </c>
      <c r="N1121" s="34">
        <f t="shared" si="300"/>
        <v>80960716.342600003</v>
      </c>
      <c r="O1121" s="34">
        <v>9400</v>
      </c>
      <c r="P1121" s="14" t="s">
        <v>177</v>
      </c>
      <c r="Q1121" s="15" t="s">
        <v>194</v>
      </c>
    </row>
    <row r="1122" spans="1:17">
      <c r="A1122" s="14" t="s">
        <v>100</v>
      </c>
      <c r="B1122" s="14">
        <v>2008</v>
      </c>
      <c r="C1122" s="34">
        <v>68724286.346335262</v>
      </c>
      <c r="D1122" s="32">
        <v>0.64620598107006366</v>
      </c>
      <c r="K1122" s="34">
        <v>106350433.7</v>
      </c>
      <c r="L1122" s="32">
        <v>0.22800000000000001</v>
      </c>
      <c r="M1122" s="34">
        <f t="shared" si="298"/>
        <v>24247898.8836</v>
      </c>
      <c r="N1122" s="34">
        <f t="shared" si="300"/>
        <v>82102534.816400006</v>
      </c>
      <c r="O1122" s="34">
        <v>10000</v>
      </c>
      <c r="P1122" s="14" t="s">
        <v>177</v>
      </c>
      <c r="Q1122" s="15" t="s">
        <v>194</v>
      </c>
    </row>
    <row r="1123" spans="1:17">
      <c r="A1123" s="14" t="s">
        <v>100</v>
      </c>
      <c r="B1123" s="14">
        <v>2009</v>
      </c>
      <c r="C1123" s="34">
        <v>73322959.768590748</v>
      </c>
      <c r="D1123" s="32">
        <v>0.68251069247875329</v>
      </c>
      <c r="E1123" s="33">
        <v>119.74357419999998</v>
      </c>
      <c r="F1123" s="33">
        <v>0.83701910000000002</v>
      </c>
      <c r="G1123" s="33">
        <v>0.81764090174510118</v>
      </c>
      <c r="H1123" s="33">
        <v>18.0454188</v>
      </c>
      <c r="I1123" s="33">
        <v>44.796790000000001</v>
      </c>
      <c r="J1123" s="33">
        <v>592.1377</v>
      </c>
      <c r="K1123" s="34">
        <v>107431225</v>
      </c>
      <c r="L1123" s="32">
        <v>0.22500000000000001</v>
      </c>
      <c r="M1123" s="34">
        <f t="shared" si="298"/>
        <v>24172025.625</v>
      </c>
      <c r="N1123" s="34">
        <f t="shared" si="300"/>
        <v>83259199.375</v>
      </c>
      <c r="O1123" s="34">
        <v>8920</v>
      </c>
      <c r="P1123" s="14" t="s">
        <v>177</v>
      </c>
      <c r="Q1123" s="15" t="s">
        <v>194</v>
      </c>
    </row>
    <row r="1124" spans="1:17" s="35" customFormat="1">
      <c r="A1124" s="35" t="s">
        <v>100</v>
      </c>
      <c r="B1124" s="35">
        <v>2010</v>
      </c>
      <c r="C1124" s="36">
        <v>77161474.678688824</v>
      </c>
      <c r="D1124" s="37">
        <v>0.71101494317968383</v>
      </c>
      <c r="E1124" s="38"/>
      <c r="F1124" s="38"/>
      <c r="G1124" s="37"/>
      <c r="H1124" s="38"/>
      <c r="I1124" s="38"/>
      <c r="J1124" s="38"/>
      <c r="K1124" s="36">
        <v>108523000</v>
      </c>
      <c r="L1124" s="39" t="s">
        <v>207</v>
      </c>
      <c r="M1124" s="39" t="s">
        <v>207</v>
      </c>
      <c r="N1124" s="39" t="s">
        <v>207</v>
      </c>
      <c r="O1124" s="36">
        <v>8920</v>
      </c>
      <c r="P1124" s="35" t="s">
        <v>177</v>
      </c>
      <c r="Q1124" s="40" t="s">
        <v>194</v>
      </c>
    </row>
    <row r="1125" spans="1:17">
      <c r="A1125" s="14" t="s">
        <v>101</v>
      </c>
      <c r="B1125" s="14">
        <v>2000</v>
      </c>
      <c r="C1125" s="34">
        <v>90076.975366005179</v>
      </c>
      <c r="D1125" s="32">
        <v>2.1968616934500734E-2</v>
      </c>
      <c r="K1125" s="34">
        <v>4100257</v>
      </c>
      <c r="L1125" s="32">
        <v>0.55399999999999994</v>
      </c>
      <c r="M1125" s="34">
        <f>K1125*L1125</f>
        <v>2271542.3779999996</v>
      </c>
      <c r="N1125" s="34">
        <f>K1125-M1125</f>
        <v>1828714.6220000004</v>
      </c>
      <c r="O1125" s="34">
        <v>370</v>
      </c>
      <c r="P1125" s="14" t="s">
        <v>177</v>
      </c>
      <c r="Q1125" s="15" t="s">
        <v>191</v>
      </c>
    </row>
    <row r="1126" spans="1:17">
      <c r="A1126" s="14" t="s">
        <v>101</v>
      </c>
      <c r="B1126" s="14">
        <v>2001</v>
      </c>
      <c r="C1126" s="34">
        <v>149350.53136583357</v>
      </c>
      <c r="D1126" s="32">
        <v>3.7034275829569432E-2</v>
      </c>
      <c r="K1126" s="34">
        <v>4032765</v>
      </c>
      <c r="L1126" s="32">
        <v>0.55799999999999994</v>
      </c>
      <c r="M1126" s="34">
        <f t="shared" ref="M1126:M1134" si="301">K1126*L1126</f>
        <v>2250282.8699999996</v>
      </c>
      <c r="N1126" s="34">
        <f t="shared" ref="N1126:N1127" si="302">K1126-M1126</f>
        <v>1782482.1300000004</v>
      </c>
      <c r="O1126" s="34">
        <v>400</v>
      </c>
      <c r="P1126" s="14" t="s">
        <v>177</v>
      </c>
      <c r="Q1126" s="15" t="s">
        <v>191</v>
      </c>
    </row>
    <row r="1127" spans="1:17">
      <c r="A1127" s="14" t="s">
        <v>101</v>
      </c>
      <c r="B1127" s="14">
        <v>2002</v>
      </c>
      <c r="C1127" s="34">
        <v>240187.18017963765</v>
      </c>
      <c r="D1127" s="32">
        <v>6.0643144567803044E-2</v>
      </c>
      <c r="K1127" s="34">
        <v>3960665</v>
      </c>
      <c r="L1127" s="32">
        <v>0.56200000000000006</v>
      </c>
      <c r="M1127" s="34">
        <f t="shared" si="301"/>
        <v>2225893.7300000004</v>
      </c>
      <c r="N1127" s="34">
        <f t="shared" si="302"/>
        <v>1734771.2699999996</v>
      </c>
      <c r="O1127" s="34">
        <v>460</v>
      </c>
      <c r="P1127" s="14" t="s">
        <v>177</v>
      </c>
      <c r="Q1127" s="15" t="s">
        <v>191</v>
      </c>
    </row>
    <row r="1128" spans="1:17">
      <c r="A1128" s="14" t="s">
        <v>101</v>
      </c>
      <c r="B1128" s="14">
        <v>2003</v>
      </c>
      <c r="C1128" s="34">
        <v>341148.34515719599</v>
      </c>
      <c r="D1128" s="32">
        <v>8.7745540852915999E-2</v>
      </c>
      <c r="K1128" s="34">
        <v>3887928</v>
      </c>
      <c r="L1128" s="32">
        <v>0.56600000000000006</v>
      </c>
      <c r="M1128" s="34">
        <f t="shared" si="301"/>
        <v>2200567.2480000001</v>
      </c>
      <c r="N1128" s="34">
        <f>K1128-M1128</f>
        <v>1687360.7519999999</v>
      </c>
      <c r="O1128" s="34">
        <v>570</v>
      </c>
      <c r="P1128" s="14" t="s">
        <v>177</v>
      </c>
      <c r="Q1128" s="15" t="s">
        <v>191</v>
      </c>
    </row>
    <row r="1129" spans="1:17">
      <c r="A1129" s="14" t="s">
        <v>101</v>
      </c>
      <c r="B1129" s="14">
        <v>2004</v>
      </c>
      <c r="C1129" s="34">
        <v>465661.50113557786</v>
      </c>
      <c r="D1129" s="32">
        <v>0.12191374619412249</v>
      </c>
      <c r="K1129" s="34">
        <v>3819598</v>
      </c>
      <c r="L1129" s="32">
        <v>0.56999999999999995</v>
      </c>
      <c r="M1129" s="34">
        <f t="shared" si="301"/>
        <v>2177170.86</v>
      </c>
      <c r="N1129" s="34">
        <f t="shared" ref="N1129:N1134" si="303">K1129-M1129</f>
        <v>1642427.1400000001</v>
      </c>
      <c r="O1129" s="34">
        <v>730</v>
      </c>
      <c r="P1129" s="14" t="s">
        <v>177</v>
      </c>
      <c r="Q1129" s="15" t="s">
        <v>191</v>
      </c>
    </row>
    <row r="1130" spans="1:17">
      <c r="A1130" s="14" t="s">
        <v>101</v>
      </c>
      <c r="B1130" s="14">
        <v>2005</v>
      </c>
      <c r="C1130" s="34">
        <v>751472.7799769945</v>
      </c>
      <c r="D1130" s="32">
        <v>0.19989545474125689</v>
      </c>
      <c r="K1130" s="34">
        <v>3759329</v>
      </c>
      <c r="L1130" s="32">
        <v>0.57399999999999995</v>
      </c>
      <c r="M1130" s="34">
        <f t="shared" si="301"/>
        <v>2157854.8459999999</v>
      </c>
      <c r="N1130" s="34">
        <f t="shared" si="303"/>
        <v>1601474.1540000001</v>
      </c>
      <c r="O1130" s="34">
        <v>890</v>
      </c>
      <c r="P1130" s="14" t="s">
        <v>177</v>
      </c>
      <c r="Q1130" s="15" t="s">
        <v>191</v>
      </c>
    </row>
    <row r="1131" spans="1:17">
      <c r="A1131" s="14" t="s">
        <v>101</v>
      </c>
      <c r="B1131" s="14">
        <v>2006</v>
      </c>
      <c r="C1131" s="34">
        <v>964997.39531667647</v>
      </c>
      <c r="D1131" s="32">
        <v>0.26018790614138848</v>
      </c>
      <c r="K1131" s="34">
        <v>3708848</v>
      </c>
      <c r="L1131" s="32">
        <v>0.57679999999999998</v>
      </c>
      <c r="M1131" s="34">
        <f t="shared" si="301"/>
        <v>2139263.5263999999</v>
      </c>
      <c r="N1131" s="34">
        <f t="shared" si="303"/>
        <v>1569584.4736000001</v>
      </c>
      <c r="O1131" s="34">
        <v>1030</v>
      </c>
      <c r="P1131" s="14" t="s">
        <v>177</v>
      </c>
      <c r="Q1131" s="15" t="s">
        <v>191</v>
      </c>
    </row>
    <row r="1132" spans="1:17">
      <c r="A1132" s="14" t="s">
        <v>101</v>
      </c>
      <c r="B1132" s="14">
        <v>2007</v>
      </c>
      <c r="C1132" s="34">
        <v>1253288.5358119004</v>
      </c>
      <c r="D1132" s="32">
        <v>0.34173118731525759</v>
      </c>
      <c r="K1132" s="34">
        <v>3667469</v>
      </c>
      <c r="L1132" s="32">
        <v>0.5796</v>
      </c>
      <c r="M1132" s="34">
        <f t="shared" si="301"/>
        <v>2125665.0323999999</v>
      </c>
      <c r="N1132" s="34">
        <f t="shared" si="303"/>
        <v>1541803.9676000001</v>
      </c>
      <c r="O1132" s="34">
        <v>1160</v>
      </c>
      <c r="P1132" s="14" t="s">
        <v>177</v>
      </c>
      <c r="Q1132" s="15" t="s">
        <v>191</v>
      </c>
    </row>
    <row r="1133" spans="1:17">
      <c r="A1133" s="14" t="s">
        <v>101</v>
      </c>
      <c r="B1133" s="14">
        <v>2008</v>
      </c>
      <c r="C1133" s="34">
        <v>1545849.4920958199</v>
      </c>
      <c r="D1133" s="32">
        <v>0.42545898643815694</v>
      </c>
      <c r="K1133" s="34">
        <v>3633369</v>
      </c>
      <c r="L1133" s="32">
        <v>0.58240000000000003</v>
      </c>
      <c r="M1133" s="34">
        <f t="shared" si="301"/>
        <v>2116074.1055999999</v>
      </c>
      <c r="N1133" s="34">
        <f t="shared" si="303"/>
        <v>1517294.8944000001</v>
      </c>
      <c r="O1133" s="34">
        <v>1500</v>
      </c>
      <c r="P1133" s="14" t="s">
        <v>177</v>
      </c>
      <c r="Q1133" s="15" t="s">
        <v>191</v>
      </c>
    </row>
    <row r="1134" spans="1:17">
      <c r="A1134" s="14" t="s">
        <v>101</v>
      </c>
      <c r="B1134" s="14">
        <v>2009</v>
      </c>
      <c r="C1134" s="34">
        <v>1717172.7675269321</v>
      </c>
      <c r="D1134" s="32">
        <v>0.47652834975907687</v>
      </c>
      <c r="E1134" s="41" t="s">
        <v>207</v>
      </c>
      <c r="F1134" s="41" t="s">
        <v>207</v>
      </c>
      <c r="G1134" s="33">
        <v>0.9791666296650855</v>
      </c>
      <c r="H1134" s="33">
        <v>9.5716629999999991</v>
      </c>
      <c r="I1134" s="41" t="s">
        <v>207</v>
      </c>
      <c r="J1134" s="41" t="s">
        <v>207</v>
      </c>
      <c r="K1134" s="34">
        <v>3603506</v>
      </c>
      <c r="L1134" s="32">
        <v>0.58520000000000005</v>
      </c>
      <c r="M1134" s="34">
        <f t="shared" si="301"/>
        <v>2108771.7112000003</v>
      </c>
      <c r="N1134" s="34">
        <f t="shared" si="303"/>
        <v>1494734.2887999997</v>
      </c>
      <c r="O1134" s="34">
        <v>1590</v>
      </c>
      <c r="P1134" s="14" t="s">
        <v>177</v>
      </c>
      <c r="Q1134" s="15" t="s">
        <v>191</v>
      </c>
    </row>
    <row r="1135" spans="1:17" s="35" customFormat="1">
      <c r="A1135" s="35" t="s">
        <v>101</v>
      </c>
      <c r="B1135" s="35">
        <v>2010</v>
      </c>
      <c r="C1135" s="36">
        <v>1968190.5796353468</v>
      </c>
      <c r="D1135" s="37">
        <v>0.55038886455127145</v>
      </c>
      <c r="E1135" s="38"/>
      <c r="F1135" s="38"/>
      <c r="G1135" s="37"/>
      <c r="H1135" s="38"/>
      <c r="I1135" s="38"/>
      <c r="J1135" s="38"/>
      <c r="K1135" s="36">
        <v>3576000</v>
      </c>
      <c r="L1135" s="39" t="s">
        <v>207</v>
      </c>
      <c r="M1135" s="39" t="s">
        <v>207</v>
      </c>
      <c r="N1135" s="39" t="s">
        <v>207</v>
      </c>
      <c r="O1135" s="36">
        <v>1590</v>
      </c>
      <c r="P1135" s="35" t="s">
        <v>177</v>
      </c>
      <c r="Q1135" s="40" t="s">
        <v>191</v>
      </c>
    </row>
    <row r="1136" spans="1:17">
      <c r="A1136" s="14" t="s">
        <v>102</v>
      </c>
      <c r="B1136" s="14">
        <v>2000</v>
      </c>
      <c r="C1136" s="34">
        <v>87371.804970172176</v>
      </c>
      <c r="D1136" s="32">
        <v>3.6569527322431836E-2</v>
      </c>
      <c r="K1136" s="34">
        <v>2389197</v>
      </c>
      <c r="L1136" s="32">
        <v>0.434</v>
      </c>
      <c r="M1136" s="34">
        <f>K1136*L1136</f>
        <v>1036911.498</v>
      </c>
      <c r="N1136" s="34">
        <f>K1136-M1136</f>
        <v>1352285.5019999999</v>
      </c>
      <c r="O1136" s="34">
        <v>410</v>
      </c>
      <c r="P1136" s="14" t="s">
        <v>177</v>
      </c>
      <c r="Q1136" s="15" t="s">
        <v>191</v>
      </c>
    </row>
    <row r="1137" spans="1:17">
      <c r="A1137" s="14" t="s">
        <v>102</v>
      </c>
      <c r="B1137" s="14">
        <v>2001</v>
      </c>
      <c r="C1137" s="34">
        <v>154132.21314474774</v>
      </c>
      <c r="D1137" s="32">
        <v>6.3704317160839311E-2</v>
      </c>
      <c r="K1137" s="34">
        <v>2419494</v>
      </c>
      <c r="L1137" s="32">
        <v>0.43380000000000002</v>
      </c>
      <c r="M1137" s="34">
        <f t="shared" ref="M1137:M1144" si="304">K1137*L1137</f>
        <v>1049576.4972000001</v>
      </c>
      <c r="N1137" s="34">
        <f t="shared" ref="N1137:N1138" si="305">K1137-M1137</f>
        <v>1369917.5027999999</v>
      </c>
      <c r="O1137" s="34">
        <v>440</v>
      </c>
      <c r="P1137" s="14" t="s">
        <v>177</v>
      </c>
      <c r="Q1137" s="15" t="s">
        <v>191</v>
      </c>
    </row>
    <row r="1138" spans="1:17">
      <c r="A1138" s="14" t="s">
        <v>102</v>
      </c>
      <c r="B1138" s="14">
        <v>2002</v>
      </c>
      <c r="C1138" s="34">
        <v>196462.13609443299</v>
      </c>
      <c r="D1138" s="32">
        <v>8.0139758079943488E-2</v>
      </c>
      <c r="K1138" s="34">
        <v>2451494</v>
      </c>
      <c r="L1138" s="32">
        <v>0.43359999999999999</v>
      </c>
      <c r="M1138" s="34">
        <f t="shared" si="304"/>
        <v>1062967.7984</v>
      </c>
      <c r="N1138" s="34">
        <f t="shared" si="305"/>
        <v>1388526.2016</v>
      </c>
      <c r="O1138" s="34">
        <v>490</v>
      </c>
      <c r="P1138" s="14" t="s">
        <v>177</v>
      </c>
      <c r="Q1138" s="15" t="s">
        <v>191</v>
      </c>
    </row>
    <row r="1139" spans="1:17">
      <c r="A1139" s="14" t="s">
        <v>102</v>
      </c>
      <c r="B1139" s="14">
        <v>2003</v>
      </c>
      <c r="C1139" s="34">
        <v>248493.83022686755</v>
      </c>
      <c r="D1139" s="32">
        <v>0.10001941279172082</v>
      </c>
      <c r="K1139" s="34">
        <v>2484456</v>
      </c>
      <c r="L1139" s="32">
        <v>0.43340000000000001</v>
      </c>
      <c r="M1139" s="34">
        <f t="shared" si="304"/>
        <v>1076763.2304</v>
      </c>
      <c r="N1139" s="34">
        <f>K1139-M1139</f>
        <v>1407692.7696</v>
      </c>
      <c r="O1139" s="34">
        <v>560</v>
      </c>
      <c r="P1139" s="14" t="s">
        <v>177</v>
      </c>
      <c r="Q1139" s="15" t="s">
        <v>191</v>
      </c>
    </row>
    <row r="1140" spans="1:17">
      <c r="A1140" s="14" t="s">
        <v>102</v>
      </c>
      <c r="B1140" s="14">
        <v>2004</v>
      </c>
      <c r="C1140" s="34">
        <v>340190.88827188261</v>
      </c>
      <c r="D1140" s="32">
        <v>0.13513323344588751</v>
      </c>
      <c r="K1140" s="34">
        <v>2517448</v>
      </c>
      <c r="L1140" s="32">
        <v>0.43320000000000003</v>
      </c>
      <c r="M1140" s="34">
        <f t="shared" si="304"/>
        <v>1090558.4736000001</v>
      </c>
      <c r="N1140" s="34">
        <f t="shared" ref="N1140:N1144" si="306">K1140-M1140</f>
        <v>1426889.5263999999</v>
      </c>
      <c r="O1140" s="34">
        <v>680</v>
      </c>
      <c r="P1140" s="14" t="s">
        <v>177</v>
      </c>
      <c r="Q1140" s="15" t="s">
        <v>191</v>
      </c>
    </row>
    <row r="1141" spans="1:17">
      <c r="A1141" s="14" t="s">
        <v>102</v>
      </c>
      <c r="B1141" s="14">
        <v>2005</v>
      </c>
      <c r="C1141" s="34">
        <v>501075.91336009343</v>
      </c>
      <c r="D1141" s="32">
        <v>0.19651700432667765</v>
      </c>
      <c r="K1141" s="34">
        <v>2549784</v>
      </c>
      <c r="L1141" s="32">
        <v>0.433</v>
      </c>
      <c r="M1141" s="34">
        <f t="shared" si="304"/>
        <v>1104056.4720000001</v>
      </c>
      <c r="N1141" s="34">
        <f t="shared" si="306"/>
        <v>1445727.5279999999</v>
      </c>
      <c r="O1141" s="34">
        <v>810</v>
      </c>
      <c r="P1141" s="14" t="s">
        <v>177</v>
      </c>
      <c r="Q1141" s="15" t="s">
        <v>191</v>
      </c>
    </row>
    <row r="1142" spans="1:17">
      <c r="A1142" s="14" t="s">
        <v>102</v>
      </c>
      <c r="B1142" s="14">
        <v>2006</v>
      </c>
      <c r="C1142" s="34">
        <v>656802.7990670728</v>
      </c>
      <c r="D1142" s="32">
        <v>0.25446702367334167</v>
      </c>
      <c r="K1142" s="34">
        <v>2581092</v>
      </c>
      <c r="L1142" s="32">
        <v>0.43140000000000001</v>
      </c>
      <c r="M1142" s="34">
        <f t="shared" si="304"/>
        <v>1113483.0888</v>
      </c>
      <c r="N1142" s="34">
        <f t="shared" si="306"/>
        <v>1467608.9112</v>
      </c>
      <c r="O1142" s="34">
        <v>1010</v>
      </c>
      <c r="P1142" s="14" t="s">
        <v>177</v>
      </c>
      <c r="Q1142" s="15" t="s">
        <v>191</v>
      </c>
    </row>
    <row r="1143" spans="1:17">
      <c r="A1143" s="14" t="s">
        <v>102</v>
      </c>
      <c r="B1143" s="14">
        <v>2007</v>
      </c>
      <c r="C1143" s="34">
        <v>1016335.4403748134</v>
      </c>
      <c r="D1143" s="32">
        <v>0.38918389125701797</v>
      </c>
      <c r="K1143" s="34">
        <v>2611453</v>
      </c>
      <c r="L1143" s="32">
        <v>0.42979999999999996</v>
      </c>
      <c r="M1143" s="34">
        <f t="shared" si="304"/>
        <v>1122402.4993999999</v>
      </c>
      <c r="N1143" s="34">
        <f t="shared" si="306"/>
        <v>1489050.5006000001</v>
      </c>
      <c r="O1143" s="34">
        <v>1280</v>
      </c>
      <c r="P1143" s="14" t="s">
        <v>177</v>
      </c>
      <c r="Q1143" s="15" t="s">
        <v>191</v>
      </c>
    </row>
    <row r="1144" spans="1:17">
      <c r="A1144" s="14" t="s">
        <v>102</v>
      </c>
      <c r="B1144" s="14">
        <v>2008</v>
      </c>
      <c r="C1144" s="34">
        <v>1292240.8793744375</v>
      </c>
      <c r="D1144" s="32">
        <v>0.48925982554037134</v>
      </c>
      <c r="K1144" s="34">
        <v>2641216</v>
      </c>
      <c r="L1144" s="32">
        <v>0.42820000000000003</v>
      </c>
      <c r="M1144" s="34">
        <f t="shared" si="304"/>
        <v>1130968.6912</v>
      </c>
      <c r="N1144" s="34">
        <f t="shared" si="306"/>
        <v>1510247.3088</v>
      </c>
      <c r="O1144" s="34">
        <v>1670</v>
      </c>
      <c r="P1144" s="14" t="s">
        <v>177</v>
      </c>
      <c r="Q1144" s="15" t="s">
        <v>191</v>
      </c>
    </row>
    <row r="1145" spans="1:17">
      <c r="A1145" s="14" t="s">
        <v>102</v>
      </c>
      <c r="B1145" s="14">
        <v>2009</v>
      </c>
      <c r="C1145" s="34">
        <v>1464964.0628784511</v>
      </c>
      <c r="D1145" s="32">
        <v>0.54847724114737928</v>
      </c>
      <c r="E1145" s="33">
        <v>208.9315</v>
      </c>
      <c r="F1145" s="33">
        <v>25.965579999999999</v>
      </c>
      <c r="G1145" s="33">
        <v>0.19348658755444931</v>
      </c>
      <c r="H1145" s="33">
        <v>53.988289999999999</v>
      </c>
      <c r="I1145" s="33">
        <v>15.10017</v>
      </c>
      <c r="J1145" s="33">
        <v>194.13030000000001</v>
      </c>
      <c r="K1145" s="34">
        <v>2670966</v>
      </c>
      <c r="L1145" s="32">
        <v>0.42659999999999998</v>
      </c>
      <c r="M1145" s="43">
        <f>K1145*L1145</f>
        <v>1139434.0955999999</v>
      </c>
      <c r="N1145" s="34">
        <f>K1145-M1145</f>
        <v>1531531.9044000001</v>
      </c>
      <c r="O1145" s="34">
        <v>1630</v>
      </c>
      <c r="P1145" s="14" t="s">
        <v>177</v>
      </c>
      <c r="Q1145" s="15" t="s">
        <v>191</v>
      </c>
    </row>
    <row r="1146" spans="1:17" s="35" customFormat="1">
      <c r="A1146" s="35" t="s">
        <v>102</v>
      </c>
      <c r="B1146" s="35">
        <v>2010</v>
      </c>
      <c r="C1146" s="36">
        <v>1634316.7654149453</v>
      </c>
      <c r="D1146" s="37">
        <v>0.60485446536452458</v>
      </c>
      <c r="E1146" s="38"/>
      <c r="F1146" s="38"/>
      <c r="G1146" s="37"/>
      <c r="H1146" s="38"/>
      <c r="I1146" s="38"/>
      <c r="J1146" s="38"/>
      <c r="K1146" s="36">
        <v>2702000</v>
      </c>
      <c r="L1146" s="39" t="s">
        <v>207</v>
      </c>
      <c r="M1146" s="39" t="s">
        <v>207</v>
      </c>
      <c r="N1146" s="39" t="s">
        <v>207</v>
      </c>
      <c r="O1146" s="36">
        <v>1630</v>
      </c>
      <c r="P1146" s="35" t="s">
        <v>177</v>
      </c>
      <c r="Q1146" s="40" t="s">
        <v>191</v>
      </c>
    </row>
    <row r="1147" spans="1:17">
      <c r="A1147" s="14" t="s">
        <v>103</v>
      </c>
      <c r="B1147" s="14">
        <v>2000</v>
      </c>
      <c r="C1147" s="34">
        <v>48970.267899891573</v>
      </c>
      <c r="D1147" s="32">
        <v>7.4126842791845893E-2</v>
      </c>
      <c r="K1147" s="34">
        <v>660628</v>
      </c>
      <c r="L1147" s="32">
        <v>0.41499999999999998</v>
      </c>
      <c r="M1147" s="34">
        <f>K1147*L1147</f>
        <v>274160.62</v>
      </c>
      <c r="N1147" s="34">
        <f>K1147-M1147</f>
        <v>386467.38</v>
      </c>
      <c r="O1147" s="34">
        <v>1840</v>
      </c>
      <c r="P1147" s="14" t="s">
        <v>177</v>
      </c>
      <c r="Q1147" s="15" t="s">
        <v>191</v>
      </c>
    </row>
    <row r="1148" spans="1:17">
      <c r="A1148" s="14" t="s">
        <v>103</v>
      </c>
      <c r="B1148" s="14">
        <v>2001</v>
      </c>
      <c r="C1148" s="34">
        <v>97712.332564882367</v>
      </c>
      <c r="D1148" s="32">
        <v>0.14861462500438391</v>
      </c>
      <c r="K1148" s="34">
        <v>657488</v>
      </c>
      <c r="L1148" s="32">
        <v>0.40960000000000002</v>
      </c>
      <c r="M1148" s="34">
        <f t="shared" ref="M1148:M1156" si="307">K1148*L1148</f>
        <v>269307.08480000001</v>
      </c>
      <c r="N1148" s="34">
        <f t="shared" ref="N1148:N1149" si="308">K1148-M1148</f>
        <v>388180.91519999999</v>
      </c>
      <c r="O1148" s="34">
        <v>1840</v>
      </c>
      <c r="P1148" s="14" t="s">
        <v>177</v>
      </c>
      <c r="Q1148" s="15" t="s">
        <v>191</v>
      </c>
    </row>
    <row r="1149" spans="1:17">
      <c r="A1149" s="14" t="s">
        <v>103</v>
      </c>
      <c r="B1149" s="14">
        <v>2002</v>
      </c>
      <c r="C1149" s="34">
        <v>128615.4063168407</v>
      </c>
      <c r="D1149" s="32">
        <v>0.19785341881880691</v>
      </c>
      <c r="K1149" s="34">
        <v>650054</v>
      </c>
      <c r="L1149" s="32">
        <v>0.4042</v>
      </c>
      <c r="M1149" s="34">
        <f t="shared" si="307"/>
        <v>262751.82679999998</v>
      </c>
      <c r="N1149" s="34">
        <f t="shared" si="308"/>
        <v>387302.17320000002</v>
      </c>
      <c r="O1149" s="34">
        <v>1840</v>
      </c>
      <c r="P1149" s="14" t="s">
        <v>177</v>
      </c>
      <c r="Q1149" s="15" t="s">
        <v>191</v>
      </c>
    </row>
    <row r="1150" spans="1:17">
      <c r="A1150" s="14" t="s">
        <v>103</v>
      </c>
      <c r="B1150" s="14">
        <v>2003</v>
      </c>
      <c r="C1150" s="34">
        <v>128212.34195865496</v>
      </c>
      <c r="D1150" s="32">
        <v>0.20022947956068532</v>
      </c>
      <c r="K1150" s="34">
        <v>640327</v>
      </c>
      <c r="L1150" s="32">
        <v>0.39880000000000004</v>
      </c>
      <c r="M1150" s="34">
        <f t="shared" si="307"/>
        <v>255362.40760000004</v>
      </c>
      <c r="N1150" s="34">
        <f>K1150-M1150</f>
        <v>384964.59239999996</v>
      </c>
      <c r="O1150" s="34">
        <v>2330</v>
      </c>
      <c r="P1150" s="14" t="s">
        <v>177</v>
      </c>
      <c r="Q1150" s="15" t="s">
        <v>191</v>
      </c>
    </row>
    <row r="1151" spans="1:17">
      <c r="A1151" s="14" t="s">
        <v>103</v>
      </c>
      <c r="B1151" s="14">
        <v>2004</v>
      </c>
      <c r="C1151" s="34">
        <v>159710.7010508939</v>
      </c>
      <c r="D1151" s="32">
        <v>0.25304232677330685</v>
      </c>
      <c r="K1151" s="34">
        <v>631162</v>
      </c>
      <c r="L1151" s="32">
        <v>0.39340000000000003</v>
      </c>
      <c r="M1151" s="34">
        <f t="shared" si="307"/>
        <v>248299.13080000001</v>
      </c>
      <c r="N1151" s="34">
        <f t="shared" ref="N1151:N1156" si="309">K1151-M1151</f>
        <v>382862.86919999996</v>
      </c>
      <c r="O1151" s="34">
        <v>3010</v>
      </c>
      <c r="P1151" s="14" t="s">
        <v>177</v>
      </c>
      <c r="Q1151" s="15" t="s">
        <v>191</v>
      </c>
    </row>
    <row r="1152" spans="1:17">
      <c r="A1152" s="14" t="s">
        <v>103</v>
      </c>
      <c r="B1152" s="14">
        <v>2005</v>
      </c>
      <c r="C1152" s="34">
        <v>163498.30660941312</v>
      </c>
      <c r="D1152" s="32">
        <v>0.26175685755542677</v>
      </c>
      <c r="K1152" s="34">
        <v>624619</v>
      </c>
      <c r="L1152" s="32">
        <v>0.38799999999999996</v>
      </c>
      <c r="M1152" s="34">
        <f t="shared" si="307"/>
        <v>242352.17199999996</v>
      </c>
      <c r="N1152" s="34">
        <f t="shared" si="309"/>
        <v>382266.82800000004</v>
      </c>
      <c r="O1152" s="34">
        <v>3600</v>
      </c>
      <c r="P1152" s="14" t="s">
        <v>177</v>
      </c>
      <c r="Q1152" s="15" t="s">
        <v>191</v>
      </c>
    </row>
    <row r="1153" spans="1:17">
      <c r="A1153" s="14" t="s">
        <v>103</v>
      </c>
      <c r="B1153" s="14">
        <v>2006</v>
      </c>
      <c r="C1153" s="34">
        <v>219996.7561906582</v>
      </c>
      <c r="D1153" s="32">
        <v>0.35402663959501685</v>
      </c>
      <c r="K1153" s="34">
        <v>621413</v>
      </c>
      <c r="L1153" s="32">
        <v>0.39140000000000003</v>
      </c>
      <c r="M1153" s="34">
        <f t="shared" si="307"/>
        <v>243221.04820000002</v>
      </c>
      <c r="N1153" s="34">
        <f t="shared" si="309"/>
        <v>378191.95179999998</v>
      </c>
      <c r="O1153" s="34">
        <v>4260</v>
      </c>
      <c r="P1153" s="14" t="s">
        <v>177</v>
      </c>
      <c r="Q1153" s="15" t="s">
        <v>191</v>
      </c>
    </row>
    <row r="1154" spans="1:17">
      <c r="A1154" s="14" t="s">
        <v>103</v>
      </c>
      <c r="B1154" s="14">
        <v>2007</v>
      </c>
      <c r="C1154" s="34">
        <v>344483.67244871292</v>
      </c>
      <c r="D1154" s="32">
        <v>0.5547768184879287</v>
      </c>
      <c r="K1154" s="34">
        <v>620941</v>
      </c>
      <c r="L1154" s="32">
        <v>0.39479999999999998</v>
      </c>
      <c r="M1154" s="34">
        <f t="shared" si="307"/>
        <v>245147.5068</v>
      </c>
      <c r="N1154" s="34">
        <f t="shared" si="309"/>
        <v>375793.49320000003</v>
      </c>
      <c r="O1154" s="34">
        <v>5160</v>
      </c>
      <c r="P1154" s="14" t="s">
        <v>177</v>
      </c>
      <c r="Q1154" s="15" t="s">
        <v>191</v>
      </c>
    </row>
    <row r="1155" spans="1:17">
      <c r="A1155" s="14" t="s">
        <v>103</v>
      </c>
      <c r="B1155" s="14">
        <v>2008</v>
      </c>
      <c r="C1155" s="34">
        <v>389236.75719298993</v>
      </c>
      <c r="D1155" s="32">
        <v>0.62543666716958779</v>
      </c>
      <c r="K1155" s="34">
        <v>622344</v>
      </c>
      <c r="L1155" s="32">
        <v>0.3982</v>
      </c>
      <c r="M1155" s="34">
        <f t="shared" si="307"/>
        <v>247817.38079999998</v>
      </c>
      <c r="N1155" s="34">
        <f t="shared" si="309"/>
        <v>374526.61920000002</v>
      </c>
      <c r="O1155" s="34">
        <v>6370</v>
      </c>
      <c r="P1155" s="14" t="s">
        <v>177</v>
      </c>
      <c r="Q1155" s="15" t="s">
        <v>191</v>
      </c>
    </row>
    <row r="1156" spans="1:17">
      <c r="A1156" s="14" t="s">
        <v>103</v>
      </c>
      <c r="B1156" s="14">
        <v>2009</v>
      </c>
      <c r="C1156" s="34">
        <v>421424.77613067586</v>
      </c>
      <c r="D1156" s="32">
        <v>0.67512976520943313</v>
      </c>
      <c r="E1156" s="41" t="s">
        <v>207</v>
      </c>
      <c r="F1156" s="41" t="s">
        <v>207</v>
      </c>
      <c r="G1156" s="41" t="s">
        <v>207</v>
      </c>
      <c r="H1156" s="41" t="s">
        <v>207</v>
      </c>
      <c r="I1156" s="41" t="s">
        <v>207</v>
      </c>
      <c r="J1156" s="41" t="s">
        <v>207</v>
      </c>
      <c r="K1156" s="34">
        <v>624213</v>
      </c>
      <c r="L1156" s="32">
        <v>0.40159999999999996</v>
      </c>
      <c r="M1156" s="34">
        <f t="shared" si="307"/>
        <v>250683.94079999998</v>
      </c>
      <c r="N1156" s="34">
        <f t="shared" si="309"/>
        <v>373529.05920000002</v>
      </c>
      <c r="O1156" s="34">
        <v>6550</v>
      </c>
      <c r="P1156" s="14" t="s">
        <v>177</v>
      </c>
      <c r="Q1156" s="15" t="s">
        <v>191</v>
      </c>
    </row>
    <row r="1157" spans="1:17" s="35" customFormat="1">
      <c r="A1157" s="35" t="s">
        <v>103</v>
      </c>
      <c r="B1157" s="35">
        <v>2010</v>
      </c>
      <c r="C1157" s="36">
        <v>443864.44526212302</v>
      </c>
      <c r="D1157" s="37">
        <v>0.70904863460403034</v>
      </c>
      <c r="E1157" s="38"/>
      <c r="F1157" s="38"/>
      <c r="G1157" s="37"/>
      <c r="H1157" s="38"/>
      <c r="I1157" s="38"/>
      <c r="J1157" s="38"/>
      <c r="K1157" s="36">
        <v>626000</v>
      </c>
      <c r="L1157" s="39" t="s">
        <v>207</v>
      </c>
      <c r="M1157" s="39" t="s">
        <v>207</v>
      </c>
      <c r="N1157" s="39" t="s">
        <v>207</v>
      </c>
      <c r="O1157" s="36">
        <v>6550</v>
      </c>
      <c r="P1157" s="35" t="s">
        <v>177</v>
      </c>
      <c r="Q1157" s="40" t="s">
        <v>191</v>
      </c>
    </row>
    <row r="1158" spans="1:17">
      <c r="A1158" s="14" t="s">
        <v>104</v>
      </c>
      <c r="B1158" s="14">
        <v>2000</v>
      </c>
      <c r="C1158" s="34">
        <v>2938712.3568434794</v>
      </c>
      <c r="D1158" s="32">
        <v>0.10194264520898048</v>
      </c>
      <c r="K1158" s="34">
        <v>28827115</v>
      </c>
      <c r="L1158" s="32">
        <v>0.46700000000000003</v>
      </c>
      <c r="M1158" s="34">
        <f>K1158*L1158</f>
        <v>13462262.705</v>
      </c>
      <c r="N1158" s="34">
        <f>K1158-M1158</f>
        <v>15364852.295</v>
      </c>
      <c r="O1158" s="34">
        <v>1310</v>
      </c>
      <c r="P1158" s="14" t="s">
        <v>177</v>
      </c>
      <c r="Q1158" s="15" t="s">
        <v>192</v>
      </c>
    </row>
    <row r="1159" spans="1:17">
      <c r="A1159" s="14" t="s">
        <v>104</v>
      </c>
      <c r="B1159" s="14">
        <v>2001</v>
      </c>
      <c r="C1159" s="34">
        <v>4540213.4620734099</v>
      </c>
      <c r="D1159" s="32">
        <v>0.15566554320994858</v>
      </c>
      <c r="K1159" s="34">
        <v>29166464</v>
      </c>
      <c r="L1159" s="32">
        <v>0.46360000000000001</v>
      </c>
      <c r="M1159" s="34">
        <f t="shared" ref="M1159:M1167" si="310">K1159*L1159</f>
        <v>13521572.7104</v>
      </c>
      <c r="N1159" s="34">
        <f t="shared" ref="N1159:N1160" si="311">K1159-M1159</f>
        <v>15644891.2896</v>
      </c>
      <c r="O1159" s="34">
        <v>1320</v>
      </c>
      <c r="P1159" s="14" t="s">
        <v>177</v>
      </c>
      <c r="Q1159" s="15" t="s">
        <v>192</v>
      </c>
    </row>
    <row r="1160" spans="1:17">
      <c r="A1160" s="14" t="s">
        <v>104</v>
      </c>
      <c r="B1160" s="14">
        <v>2002</v>
      </c>
      <c r="C1160" s="34">
        <v>5849545.74658575</v>
      </c>
      <c r="D1160" s="32">
        <v>0.19832075881806804</v>
      </c>
      <c r="K1160" s="34">
        <v>29495378</v>
      </c>
      <c r="L1160" s="32">
        <v>0.46020000000000005</v>
      </c>
      <c r="M1160" s="34">
        <f t="shared" si="310"/>
        <v>13573772.955600001</v>
      </c>
      <c r="N1160" s="34">
        <f t="shared" si="311"/>
        <v>15921605.044399999</v>
      </c>
      <c r="O1160" s="34">
        <v>1300</v>
      </c>
      <c r="P1160" s="14" t="s">
        <v>177</v>
      </c>
      <c r="Q1160" s="15" t="s">
        <v>192</v>
      </c>
    </row>
    <row r="1161" spans="1:17">
      <c r="A1161" s="14" t="s">
        <v>104</v>
      </c>
      <c r="B1161" s="14">
        <v>2003</v>
      </c>
      <c r="C1161" s="34">
        <v>6861731.2950596269</v>
      </c>
      <c r="D1161" s="32">
        <v>0.23009901100362432</v>
      </c>
      <c r="K1161" s="34">
        <v>29820777</v>
      </c>
      <c r="L1161" s="32">
        <v>0.45679999999999998</v>
      </c>
      <c r="M1161" s="34">
        <f t="shared" si="310"/>
        <v>13622130.933599999</v>
      </c>
      <c r="N1161" s="34">
        <f>K1161-M1161</f>
        <v>16198646.066400001</v>
      </c>
      <c r="O1161" s="34">
        <v>1470</v>
      </c>
      <c r="P1161" s="14" t="s">
        <v>177</v>
      </c>
      <c r="Q1161" s="15" t="s">
        <v>192</v>
      </c>
    </row>
    <row r="1162" spans="1:17">
      <c r="A1162" s="14" t="s">
        <v>104</v>
      </c>
      <c r="B1162" s="14">
        <v>2004</v>
      </c>
      <c r="C1162" s="34">
        <v>8086164.5121324062</v>
      </c>
      <c r="D1162" s="32">
        <v>0.26818191491497922</v>
      </c>
      <c r="K1162" s="34">
        <v>30151789</v>
      </c>
      <c r="L1162" s="32">
        <v>0.45340000000000003</v>
      </c>
      <c r="M1162" s="34">
        <f t="shared" si="310"/>
        <v>13670821.1326</v>
      </c>
      <c r="N1162" s="34">
        <f t="shared" ref="N1162:N1167" si="312">K1162-M1162</f>
        <v>16480967.8674</v>
      </c>
      <c r="O1162" s="34">
        <v>1740</v>
      </c>
      <c r="P1162" s="14" t="s">
        <v>177</v>
      </c>
      <c r="Q1162" s="15" t="s">
        <v>192</v>
      </c>
    </row>
    <row r="1163" spans="1:17">
      <c r="A1163" s="14" t="s">
        <v>104</v>
      </c>
      <c r="B1163" s="14">
        <v>2005</v>
      </c>
      <c r="C1163" s="34">
        <v>12096513.4610858</v>
      </c>
      <c r="D1163" s="32">
        <v>0.39667214399524825</v>
      </c>
      <c r="K1163" s="34">
        <v>30494991</v>
      </c>
      <c r="L1163" s="32">
        <v>0.45</v>
      </c>
      <c r="M1163" s="34">
        <f t="shared" si="310"/>
        <v>13722745.950000001</v>
      </c>
      <c r="N1163" s="34">
        <f t="shared" si="312"/>
        <v>16772245.049999999</v>
      </c>
      <c r="O1163" s="34">
        <v>1950</v>
      </c>
      <c r="P1163" s="14" t="s">
        <v>177</v>
      </c>
      <c r="Q1163" s="15" t="s">
        <v>192</v>
      </c>
    </row>
    <row r="1164" spans="1:17">
      <c r="A1164" s="14" t="s">
        <v>104</v>
      </c>
      <c r="B1164" s="14">
        <v>2006</v>
      </c>
      <c r="C1164" s="34">
        <v>14961762.654873827</v>
      </c>
      <c r="D1164" s="32">
        <v>0.48493750099054733</v>
      </c>
      <c r="K1164" s="34">
        <v>30852971</v>
      </c>
      <c r="L1164" s="32">
        <v>0.44659999999999994</v>
      </c>
      <c r="M1164" s="34">
        <f t="shared" si="310"/>
        <v>13778936.848599998</v>
      </c>
      <c r="N1164" s="34">
        <f t="shared" si="312"/>
        <v>17074034.1514</v>
      </c>
      <c r="O1164" s="34">
        <v>2120</v>
      </c>
      <c r="P1164" s="14" t="s">
        <v>177</v>
      </c>
      <c r="Q1164" s="15" t="s">
        <v>192</v>
      </c>
    </row>
    <row r="1165" spans="1:17">
      <c r="A1165" s="14" t="s">
        <v>104</v>
      </c>
      <c r="B1165" s="14">
        <v>2007</v>
      </c>
      <c r="C1165" s="34">
        <v>18858912.847241141</v>
      </c>
      <c r="D1165" s="32">
        <v>0.60398509817024693</v>
      </c>
      <c r="K1165" s="34">
        <v>31224136</v>
      </c>
      <c r="L1165" s="32">
        <v>0.44319999999999998</v>
      </c>
      <c r="M1165" s="34">
        <f t="shared" si="310"/>
        <v>13838537.075199999</v>
      </c>
      <c r="N1165" s="34">
        <f t="shared" si="312"/>
        <v>17385598.924800001</v>
      </c>
      <c r="O1165" s="34">
        <v>2230</v>
      </c>
      <c r="P1165" s="14" t="s">
        <v>177</v>
      </c>
      <c r="Q1165" s="15" t="s">
        <v>192</v>
      </c>
    </row>
    <row r="1166" spans="1:17">
      <c r="A1166" s="14" t="s">
        <v>104</v>
      </c>
      <c r="B1166" s="14">
        <v>2008</v>
      </c>
      <c r="C1166" s="34">
        <v>21402111.578541767</v>
      </c>
      <c r="D1166" s="32">
        <v>0.67716166577932757</v>
      </c>
      <c r="K1166" s="34">
        <v>31605616</v>
      </c>
      <c r="L1166" s="32">
        <v>0.43979999999999997</v>
      </c>
      <c r="M1166" s="34">
        <f t="shared" si="310"/>
        <v>13900149.9168</v>
      </c>
      <c r="N1166" s="34">
        <f t="shared" si="312"/>
        <v>17705466.0832</v>
      </c>
      <c r="O1166" s="34">
        <v>2520</v>
      </c>
      <c r="P1166" s="14" t="s">
        <v>177</v>
      </c>
      <c r="Q1166" s="15" t="s">
        <v>192</v>
      </c>
    </row>
    <row r="1167" spans="1:17">
      <c r="A1167" s="14" t="s">
        <v>104</v>
      </c>
      <c r="B1167" s="14">
        <v>2009</v>
      </c>
      <c r="C1167" s="34">
        <v>23875504.409947645</v>
      </c>
      <c r="D1167" s="32">
        <v>0.74628227715802598</v>
      </c>
      <c r="E1167" s="33">
        <v>41.213801000000004</v>
      </c>
      <c r="F1167" s="41" t="s">
        <v>207</v>
      </c>
      <c r="G1167" s="41" t="s">
        <v>207</v>
      </c>
      <c r="H1167" s="33">
        <v>15.909044999999999</v>
      </c>
      <c r="I1167" s="33">
        <v>18.634</v>
      </c>
      <c r="J1167" s="33">
        <v>89.932419999999993</v>
      </c>
      <c r="K1167" s="34">
        <v>31992592</v>
      </c>
      <c r="L1167" s="32">
        <v>0.43640000000000001</v>
      </c>
      <c r="M1167" s="34">
        <f t="shared" si="310"/>
        <v>13961567.148800001</v>
      </c>
      <c r="N1167" s="34">
        <f t="shared" si="312"/>
        <v>18031024.851199999</v>
      </c>
      <c r="O1167" s="34">
        <v>2790</v>
      </c>
      <c r="P1167" s="14" t="s">
        <v>177</v>
      </c>
      <c r="Q1167" s="15" t="s">
        <v>192</v>
      </c>
    </row>
    <row r="1168" spans="1:17" s="35" customFormat="1">
      <c r="A1168" s="35" t="s">
        <v>104</v>
      </c>
      <c r="B1168" s="35">
        <v>2010</v>
      </c>
      <c r="C1168" s="36">
        <v>27548493.70790834</v>
      </c>
      <c r="D1168" s="37">
        <v>0.85076105456620676</v>
      </c>
      <c r="E1168" s="38"/>
      <c r="F1168" s="38"/>
      <c r="G1168" s="37"/>
      <c r="H1168" s="38"/>
      <c r="I1168" s="38"/>
      <c r="J1168" s="38"/>
      <c r="K1168" s="36">
        <v>32381000</v>
      </c>
      <c r="L1168" s="39" t="s">
        <v>207</v>
      </c>
      <c r="M1168" s="39" t="s">
        <v>207</v>
      </c>
      <c r="N1168" s="39" t="s">
        <v>207</v>
      </c>
      <c r="O1168" s="36">
        <v>2790</v>
      </c>
      <c r="P1168" s="35" t="s">
        <v>177</v>
      </c>
      <c r="Q1168" s="40" t="s">
        <v>192</v>
      </c>
    </row>
    <row r="1169" spans="1:17">
      <c r="A1169" s="14" t="s">
        <v>105</v>
      </c>
      <c r="B1169" s="14">
        <v>2000</v>
      </c>
      <c r="C1169" s="34">
        <v>24759.114547868256</v>
      </c>
      <c r="D1169" s="32">
        <v>1.3567070024458454E-3</v>
      </c>
      <c r="K1169" s="34">
        <v>18249419</v>
      </c>
      <c r="L1169" s="32">
        <v>0.69299999999999995</v>
      </c>
      <c r="M1169" s="34">
        <f>K1169*L1169</f>
        <v>12646847.366999999</v>
      </c>
      <c r="N1169" s="34">
        <f>K1169-M1169</f>
        <v>5602571.6330000013</v>
      </c>
      <c r="O1169" s="34">
        <v>230</v>
      </c>
      <c r="P1169" s="14" t="s">
        <v>177</v>
      </c>
      <c r="Q1169" s="15" t="s">
        <v>193</v>
      </c>
    </row>
    <row r="1170" spans="1:17">
      <c r="A1170" s="14" t="s">
        <v>105</v>
      </c>
      <c r="B1170" s="14">
        <v>2001</v>
      </c>
      <c r="C1170" s="34">
        <v>75849.68053091348</v>
      </c>
      <c r="D1170" s="32">
        <v>4.0461240092309354E-3</v>
      </c>
      <c r="K1170" s="34">
        <v>18746257</v>
      </c>
      <c r="L1170" s="32">
        <v>0.68500000000000005</v>
      </c>
      <c r="M1170" s="34">
        <f t="shared" ref="M1170:M1178" si="313">K1170*L1170</f>
        <v>12841186.045000002</v>
      </c>
      <c r="N1170" s="34">
        <f t="shared" ref="N1170:N1171" si="314">K1170-M1170</f>
        <v>5905070.9549999982</v>
      </c>
      <c r="O1170" s="34">
        <v>230</v>
      </c>
      <c r="P1170" s="14" t="s">
        <v>177</v>
      </c>
      <c r="Q1170" s="15" t="s">
        <v>193</v>
      </c>
    </row>
    <row r="1171" spans="1:17">
      <c r="A1171" s="14" t="s">
        <v>105</v>
      </c>
      <c r="B1171" s="14">
        <v>2002</v>
      </c>
      <c r="C1171" s="34">
        <v>101165.74204258969</v>
      </c>
      <c r="D1171" s="32">
        <v>5.2527804922197835E-3</v>
      </c>
      <c r="K1171" s="34">
        <v>19259465</v>
      </c>
      <c r="L1171" s="32">
        <v>0.67799999999999994</v>
      </c>
      <c r="M1171" s="34">
        <f t="shared" si="313"/>
        <v>13057917.27</v>
      </c>
      <c r="N1171" s="34">
        <f t="shared" si="314"/>
        <v>6201547.7300000004</v>
      </c>
      <c r="O1171" s="34">
        <v>220</v>
      </c>
      <c r="P1171" s="14" t="s">
        <v>177</v>
      </c>
      <c r="Q1171" s="15" t="s">
        <v>193</v>
      </c>
    </row>
    <row r="1172" spans="1:17">
      <c r="A1172" s="14" t="s">
        <v>105</v>
      </c>
      <c r="B1172" s="14">
        <v>2003</v>
      </c>
      <c r="C1172" s="34">
        <v>221567.45249960598</v>
      </c>
      <c r="D1172" s="32">
        <v>1.1199536490432517E-2</v>
      </c>
      <c r="K1172" s="34">
        <v>19783627</v>
      </c>
      <c r="L1172" s="32">
        <v>0.67</v>
      </c>
      <c r="M1172" s="34">
        <f t="shared" si="313"/>
        <v>13255030.090000002</v>
      </c>
      <c r="N1172" s="34">
        <f>K1172-M1172</f>
        <v>6528596.9099999983</v>
      </c>
      <c r="O1172" s="34">
        <v>230</v>
      </c>
      <c r="P1172" s="14" t="s">
        <v>177</v>
      </c>
      <c r="Q1172" s="15" t="s">
        <v>193</v>
      </c>
    </row>
    <row r="1173" spans="1:17">
      <c r="A1173" s="14" t="s">
        <v>105</v>
      </c>
      <c r="B1173" s="14">
        <v>2004</v>
      </c>
      <c r="C1173" s="34">
        <v>502137.20610197273</v>
      </c>
      <c r="D1173" s="32">
        <v>2.4722901286666068E-2</v>
      </c>
      <c r="K1173" s="34">
        <v>20310610</v>
      </c>
      <c r="L1173" s="32">
        <v>0.66299999999999992</v>
      </c>
      <c r="M1173" s="34">
        <f t="shared" si="313"/>
        <v>13465934.429999998</v>
      </c>
      <c r="N1173" s="34">
        <f t="shared" ref="N1173:N1178" si="315">K1173-M1173</f>
        <v>6844675.5700000022</v>
      </c>
      <c r="O1173" s="34">
        <v>260</v>
      </c>
      <c r="P1173" s="14" t="s">
        <v>177</v>
      </c>
      <c r="Q1173" s="15" t="s">
        <v>193</v>
      </c>
    </row>
    <row r="1174" spans="1:17">
      <c r="A1174" s="14" t="s">
        <v>105</v>
      </c>
      <c r="B1174" s="14">
        <v>2005</v>
      </c>
      <c r="C1174" s="34">
        <v>796212.12489556812</v>
      </c>
      <c r="D1174" s="32">
        <v>3.8216263844272395E-2</v>
      </c>
      <c r="K1174" s="34">
        <v>20834379</v>
      </c>
      <c r="L1174" s="32">
        <v>0.65500000000000003</v>
      </c>
      <c r="M1174" s="34">
        <f t="shared" si="313"/>
        <v>13646518.245000001</v>
      </c>
      <c r="N1174" s="34">
        <f t="shared" si="315"/>
        <v>7187860.754999999</v>
      </c>
      <c r="O1174" s="34">
        <v>290</v>
      </c>
      <c r="P1174" s="14" t="s">
        <v>177</v>
      </c>
      <c r="Q1174" s="15" t="s">
        <v>193</v>
      </c>
    </row>
    <row r="1175" spans="1:17">
      <c r="A1175" s="14" t="s">
        <v>105</v>
      </c>
      <c r="B1175" s="14">
        <v>2006</v>
      </c>
      <c r="C1175" s="34">
        <v>1246161.9096173213</v>
      </c>
      <c r="D1175" s="32">
        <v>5.835876525231648E-2</v>
      </c>
      <c r="K1175" s="34">
        <v>21353466</v>
      </c>
      <c r="L1175" s="32">
        <v>0.64700000000000002</v>
      </c>
      <c r="M1175" s="34">
        <f t="shared" si="313"/>
        <v>13815692.502</v>
      </c>
      <c r="N1175" s="34">
        <f t="shared" si="315"/>
        <v>7537773.4979999997</v>
      </c>
      <c r="O1175" s="34">
        <v>310</v>
      </c>
      <c r="P1175" s="14" t="s">
        <v>177</v>
      </c>
      <c r="Q1175" s="15" t="s">
        <v>193</v>
      </c>
    </row>
    <row r="1176" spans="1:17">
      <c r="A1176" s="14" t="s">
        <v>105</v>
      </c>
      <c r="B1176" s="14">
        <v>2007</v>
      </c>
      <c r="C1176" s="34">
        <v>1875835.7107987066</v>
      </c>
      <c r="D1176" s="32">
        <v>8.5774596936056324E-2</v>
      </c>
      <c r="K1176" s="34">
        <v>21869362</v>
      </c>
      <c r="L1176" s="32">
        <v>0.63900000000000001</v>
      </c>
      <c r="M1176" s="34">
        <f t="shared" si="313"/>
        <v>13974522.318</v>
      </c>
      <c r="N1176" s="34">
        <f t="shared" si="315"/>
        <v>7894839.682</v>
      </c>
      <c r="O1176" s="34">
        <v>340</v>
      </c>
      <c r="P1176" s="14" t="s">
        <v>177</v>
      </c>
      <c r="Q1176" s="15" t="s">
        <v>193</v>
      </c>
    </row>
    <row r="1177" spans="1:17">
      <c r="A1177" s="14" t="s">
        <v>105</v>
      </c>
      <c r="B1177" s="14">
        <v>2008</v>
      </c>
      <c r="C1177" s="34">
        <v>2445029.1183615276</v>
      </c>
      <c r="D1177" s="32">
        <v>0.10923826710594049</v>
      </c>
      <c r="K1177" s="34">
        <v>22382533</v>
      </c>
      <c r="L1177" s="32">
        <v>0.63200000000000001</v>
      </c>
      <c r="M1177" s="34">
        <f t="shared" si="313"/>
        <v>14145760.856000001</v>
      </c>
      <c r="N1177" s="34">
        <f t="shared" si="315"/>
        <v>8236772.1439999994</v>
      </c>
      <c r="O1177" s="34">
        <v>380</v>
      </c>
      <c r="P1177" s="14" t="s">
        <v>177</v>
      </c>
      <c r="Q1177" s="15" t="s">
        <v>193</v>
      </c>
    </row>
    <row r="1178" spans="1:17">
      <c r="A1178" s="14" t="s">
        <v>105</v>
      </c>
      <c r="B1178" s="14">
        <v>2009</v>
      </c>
      <c r="C1178" s="34">
        <v>3652623.7818703381</v>
      </c>
      <c r="D1178" s="32">
        <v>0.15954297528765632</v>
      </c>
      <c r="E1178" s="33">
        <v>14.0502</v>
      </c>
      <c r="F1178" s="41" t="s">
        <v>207</v>
      </c>
      <c r="G1178" s="41" t="s">
        <v>207</v>
      </c>
      <c r="H1178" s="33">
        <v>3.8901181</v>
      </c>
      <c r="I1178" s="33">
        <v>5.0883409999999998</v>
      </c>
      <c r="J1178" s="33">
        <v>38.310279999999999</v>
      </c>
      <c r="K1178" s="34">
        <v>22894294</v>
      </c>
      <c r="L1178" s="32">
        <v>0.62380000000000002</v>
      </c>
      <c r="M1178" s="34">
        <f t="shared" si="313"/>
        <v>14281460.597200001</v>
      </c>
      <c r="N1178" s="34">
        <f t="shared" si="315"/>
        <v>8612833.4027999993</v>
      </c>
      <c r="O1178" s="34">
        <v>440</v>
      </c>
      <c r="P1178" s="14" t="s">
        <v>177</v>
      </c>
      <c r="Q1178" s="15" t="s">
        <v>193</v>
      </c>
    </row>
    <row r="1179" spans="1:17" s="35" customFormat="1">
      <c r="A1179" s="35" t="s">
        <v>105</v>
      </c>
      <c r="B1179" s="35">
        <v>2010</v>
      </c>
      <c r="C1179" s="36">
        <v>4447958.9549022429</v>
      </c>
      <c r="D1179" s="37">
        <v>0.19004310851964293</v>
      </c>
      <c r="E1179" s="38"/>
      <c r="F1179" s="38"/>
      <c r="G1179" s="37"/>
      <c r="H1179" s="38"/>
      <c r="I1179" s="38"/>
      <c r="J1179" s="38"/>
      <c r="K1179" s="36">
        <v>23405000</v>
      </c>
      <c r="L1179" s="39" t="s">
        <v>207</v>
      </c>
      <c r="M1179" s="39" t="s">
        <v>207</v>
      </c>
      <c r="N1179" s="39" t="s">
        <v>207</v>
      </c>
      <c r="O1179" s="36">
        <v>440</v>
      </c>
      <c r="P1179" s="35" t="s">
        <v>177</v>
      </c>
      <c r="Q1179" s="40" t="s">
        <v>193</v>
      </c>
    </row>
    <row r="1180" spans="1:17">
      <c r="A1180" s="14" t="s">
        <v>106</v>
      </c>
      <c r="B1180" s="14">
        <v>2000</v>
      </c>
      <c r="C1180" s="34">
        <v>72802.809020137051</v>
      </c>
      <c r="D1180" s="32">
        <v>3.9913886382563706E-2</v>
      </c>
      <c r="K1180" s="34">
        <v>1823997</v>
      </c>
      <c r="L1180" s="32">
        <v>0.67599999999999993</v>
      </c>
      <c r="M1180" s="34">
        <f>K1180*L1180</f>
        <v>1233021.9719999998</v>
      </c>
      <c r="N1180" s="34">
        <f>K1180-M1180</f>
        <v>590975.02800000017</v>
      </c>
      <c r="O1180" s="34">
        <v>2030</v>
      </c>
      <c r="P1180" s="14" t="s">
        <v>177</v>
      </c>
      <c r="Q1180" s="15" t="s">
        <v>193</v>
      </c>
    </row>
    <row r="1181" spans="1:17">
      <c r="A1181" s="14" t="s">
        <v>106</v>
      </c>
      <c r="B1181" s="14">
        <v>2001</v>
      </c>
      <c r="C1181" s="34">
        <v>113529.88296970153</v>
      </c>
      <c r="D1181" s="32">
        <v>6.0977642923890678E-2</v>
      </c>
      <c r="K1181" s="34">
        <v>1861828</v>
      </c>
      <c r="L1181" s="32">
        <v>0.67059999999999997</v>
      </c>
      <c r="M1181" s="34">
        <f t="shared" ref="M1181:M1189" si="316">K1181*L1181</f>
        <v>1248541.8568</v>
      </c>
      <c r="N1181" s="34">
        <f t="shared" ref="N1181:N1182" si="317">K1181-M1181</f>
        <v>613286.14320000005</v>
      </c>
      <c r="O1181" s="34">
        <v>1960</v>
      </c>
      <c r="P1181" s="14" t="s">
        <v>177</v>
      </c>
      <c r="Q1181" s="15" t="s">
        <v>193</v>
      </c>
    </row>
    <row r="1182" spans="1:17">
      <c r="A1182" s="14" t="s">
        <v>106</v>
      </c>
      <c r="B1182" s="14">
        <v>2002</v>
      </c>
      <c r="C1182" s="34">
        <v>147349.92899750784</v>
      </c>
      <c r="D1182" s="32">
        <v>7.761509478554196E-2</v>
      </c>
      <c r="K1182" s="34">
        <v>1898470</v>
      </c>
      <c r="L1182" s="32">
        <v>0.66520000000000001</v>
      </c>
      <c r="M1182" s="34">
        <f t="shared" si="316"/>
        <v>1262862.2439999999</v>
      </c>
      <c r="N1182" s="34">
        <f t="shared" si="317"/>
        <v>635607.75600000005</v>
      </c>
      <c r="O1182" s="34">
        <v>1950</v>
      </c>
      <c r="P1182" s="14" t="s">
        <v>177</v>
      </c>
      <c r="Q1182" s="15" t="s">
        <v>193</v>
      </c>
    </row>
    <row r="1183" spans="1:17">
      <c r="A1183" s="14" t="s">
        <v>106</v>
      </c>
      <c r="B1183" s="14">
        <v>2003</v>
      </c>
      <c r="C1183" s="34">
        <v>235011.71742717363</v>
      </c>
      <c r="D1183" s="32">
        <v>0.12147719104317013</v>
      </c>
      <c r="K1183" s="34">
        <v>1934616</v>
      </c>
      <c r="L1183" s="32">
        <v>0.65980000000000005</v>
      </c>
      <c r="M1183" s="34">
        <f t="shared" si="316"/>
        <v>1276459.6368000002</v>
      </c>
      <c r="N1183" s="34">
        <f>K1183-M1183</f>
        <v>658156.36319999979</v>
      </c>
      <c r="O1183" s="34">
        <v>2220</v>
      </c>
      <c r="P1183" s="14" t="s">
        <v>177</v>
      </c>
      <c r="Q1183" s="15" t="s">
        <v>193</v>
      </c>
    </row>
    <row r="1184" spans="1:17">
      <c r="A1184" s="14" t="s">
        <v>106</v>
      </c>
      <c r="B1184" s="14">
        <v>2004</v>
      </c>
      <c r="C1184" s="34">
        <v>264321.31531238719</v>
      </c>
      <c r="D1184" s="32">
        <v>0.13408899144212277</v>
      </c>
      <c r="K1184" s="34">
        <v>1971238</v>
      </c>
      <c r="L1184" s="32">
        <v>0.65439999999999998</v>
      </c>
      <c r="M1184" s="34">
        <f t="shared" si="316"/>
        <v>1289978.1472</v>
      </c>
      <c r="N1184" s="34">
        <f t="shared" ref="N1184:N1189" si="318">K1184-M1184</f>
        <v>681259.85279999999</v>
      </c>
      <c r="O1184" s="34">
        <v>2810</v>
      </c>
      <c r="P1184" s="14" t="s">
        <v>177</v>
      </c>
      <c r="Q1184" s="15" t="s">
        <v>193</v>
      </c>
    </row>
    <row r="1185" spans="1:17">
      <c r="A1185" s="14" t="s">
        <v>106</v>
      </c>
      <c r="B1185" s="14">
        <v>2005</v>
      </c>
      <c r="C1185" s="34">
        <v>420371.54954520758</v>
      </c>
      <c r="D1185" s="32">
        <v>0.20924115557575704</v>
      </c>
      <c r="K1185" s="34">
        <v>2009029</v>
      </c>
      <c r="L1185" s="32">
        <v>0.64900000000000002</v>
      </c>
      <c r="M1185" s="34">
        <f t="shared" si="316"/>
        <v>1303859.821</v>
      </c>
      <c r="N1185" s="34">
        <f t="shared" si="318"/>
        <v>705169.179</v>
      </c>
      <c r="O1185" s="34">
        <v>3420</v>
      </c>
      <c r="P1185" s="14" t="s">
        <v>177</v>
      </c>
      <c r="Q1185" s="15" t="s">
        <v>193</v>
      </c>
    </row>
    <row r="1186" spans="1:17">
      <c r="A1186" s="14" t="s">
        <v>106</v>
      </c>
      <c r="B1186" s="14">
        <v>2006</v>
      </c>
      <c r="C1186" s="34">
        <v>563273.85515917558</v>
      </c>
      <c r="D1186" s="32">
        <v>0.27500208966332557</v>
      </c>
      <c r="K1186" s="34">
        <v>2048253</v>
      </c>
      <c r="L1186" s="32">
        <v>0.64319999999999988</v>
      </c>
      <c r="M1186" s="34">
        <f t="shared" si="316"/>
        <v>1317436.3295999998</v>
      </c>
      <c r="N1186" s="34">
        <f t="shared" si="318"/>
        <v>730816.67040000018</v>
      </c>
      <c r="O1186" s="34">
        <v>3890</v>
      </c>
      <c r="P1186" s="14" t="s">
        <v>177</v>
      </c>
      <c r="Q1186" s="15" t="s">
        <v>193</v>
      </c>
    </row>
    <row r="1187" spans="1:17">
      <c r="A1187" s="14" t="s">
        <v>106</v>
      </c>
      <c r="B1187" s="14">
        <v>2007</v>
      </c>
      <c r="C1187" s="34">
        <v>845635.11525490275</v>
      </c>
      <c r="D1187" s="32">
        <v>0.40486755226404864</v>
      </c>
      <c r="K1187" s="34">
        <v>2088671</v>
      </c>
      <c r="L1187" s="32">
        <v>0.63739999999999997</v>
      </c>
      <c r="M1187" s="34">
        <f t="shared" si="316"/>
        <v>1331318.8954</v>
      </c>
      <c r="N1187" s="34">
        <f t="shared" si="318"/>
        <v>757352.10459999996</v>
      </c>
      <c r="O1187" s="34">
        <v>4110</v>
      </c>
      <c r="P1187" s="14" t="s">
        <v>177</v>
      </c>
      <c r="Q1187" s="15" t="s">
        <v>193</v>
      </c>
    </row>
    <row r="1188" spans="1:17">
      <c r="A1188" s="14" t="s">
        <v>106</v>
      </c>
      <c r="B1188" s="14">
        <v>2008</v>
      </c>
      <c r="C1188" s="34">
        <v>1180643.5234369687</v>
      </c>
      <c r="D1188" s="32">
        <v>0.55433073038666902</v>
      </c>
      <c r="K1188" s="34">
        <v>2129854</v>
      </c>
      <c r="L1188" s="32">
        <v>0.63159999999999994</v>
      </c>
      <c r="M1188" s="34">
        <f t="shared" si="316"/>
        <v>1345215.7863999999</v>
      </c>
      <c r="N1188" s="34">
        <f t="shared" si="318"/>
        <v>784638.21360000013</v>
      </c>
      <c r="O1188" s="34">
        <v>4210</v>
      </c>
      <c r="P1188" s="14" t="s">
        <v>177</v>
      </c>
      <c r="Q1188" s="15" t="s">
        <v>193</v>
      </c>
    </row>
    <row r="1189" spans="1:17">
      <c r="A1189" s="14" t="s">
        <v>106</v>
      </c>
      <c r="B1189" s="14">
        <v>2009</v>
      </c>
      <c r="C1189" s="34">
        <v>1506870.3237543595</v>
      </c>
      <c r="D1189" s="32">
        <v>0.69404663259589772</v>
      </c>
      <c r="E1189" s="33">
        <v>75.76133999999999</v>
      </c>
      <c r="F1189" s="33">
        <v>20.97964</v>
      </c>
      <c r="G1189" s="33">
        <v>1</v>
      </c>
      <c r="H1189" s="33">
        <v>7.2506110000000001</v>
      </c>
      <c r="I1189" s="33">
        <v>30.512989999999999</v>
      </c>
      <c r="J1189" s="33">
        <v>337.60660000000001</v>
      </c>
      <c r="K1189" s="34">
        <v>2171137</v>
      </c>
      <c r="L1189" s="32">
        <v>0.62580000000000002</v>
      </c>
      <c r="M1189" s="34">
        <f t="shared" si="316"/>
        <v>1358697.5346000001</v>
      </c>
      <c r="N1189" s="34">
        <f t="shared" si="318"/>
        <v>812439.46539999987</v>
      </c>
      <c r="O1189" s="34">
        <v>4290</v>
      </c>
      <c r="P1189" s="14" t="s">
        <v>177</v>
      </c>
      <c r="Q1189" s="15" t="s">
        <v>193</v>
      </c>
    </row>
    <row r="1190" spans="1:17" s="35" customFormat="1">
      <c r="A1190" s="35" t="s">
        <v>106</v>
      </c>
      <c r="B1190" s="35">
        <v>2010</v>
      </c>
      <c r="C1190" s="36">
        <v>1852778.8276321052</v>
      </c>
      <c r="D1190" s="37">
        <v>0.83760344829661171</v>
      </c>
      <c r="E1190" s="38"/>
      <c r="F1190" s="38"/>
      <c r="G1190" s="37"/>
      <c r="H1190" s="38"/>
      <c r="I1190" s="38"/>
      <c r="J1190" s="38"/>
      <c r="K1190" s="36">
        <v>2212000</v>
      </c>
      <c r="L1190" s="39" t="s">
        <v>207</v>
      </c>
      <c r="M1190" s="39" t="s">
        <v>207</v>
      </c>
      <c r="N1190" s="39" t="s">
        <v>207</v>
      </c>
      <c r="O1190" s="36">
        <v>4290</v>
      </c>
      <c r="P1190" s="35" t="s">
        <v>177</v>
      </c>
      <c r="Q1190" s="40" t="s">
        <v>193</v>
      </c>
    </row>
    <row r="1191" spans="1:17">
      <c r="A1191" s="14" t="s">
        <v>107</v>
      </c>
      <c r="B1191" s="14">
        <v>2000</v>
      </c>
      <c r="C1191" s="34">
        <v>4772.0328206591903</v>
      </c>
      <c r="D1191" s="32">
        <v>1.9532091023908354E-4</v>
      </c>
      <c r="K1191" s="34">
        <v>24431756</v>
      </c>
      <c r="L1191" s="32">
        <v>0.86599999999999999</v>
      </c>
      <c r="M1191" s="34">
        <f>K1191*L1191</f>
        <v>21157900.695999999</v>
      </c>
      <c r="N1191" s="34">
        <f>K1191-M1191</f>
        <v>3273855.3040000014</v>
      </c>
      <c r="O1191" s="34">
        <v>220</v>
      </c>
      <c r="P1191" s="14" t="s">
        <v>177</v>
      </c>
      <c r="Q1191" s="15" t="s">
        <v>190</v>
      </c>
    </row>
    <row r="1192" spans="1:17">
      <c r="A1192" s="14" t="s">
        <v>107</v>
      </c>
      <c r="B1192" s="14">
        <v>2001</v>
      </c>
      <c r="C1192" s="34">
        <v>8074.1152819816143</v>
      </c>
      <c r="D1192" s="32">
        <v>3.2298520481592363E-4</v>
      </c>
      <c r="K1192" s="34">
        <v>24998406</v>
      </c>
      <c r="L1192" s="32">
        <v>0.86120000000000008</v>
      </c>
      <c r="M1192" s="34">
        <f t="shared" ref="M1192:M1200" si="319">K1192*L1192</f>
        <v>21528627.247200001</v>
      </c>
      <c r="N1192" s="34">
        <f t="shared" ref="N1192:N1193" si="320">K1192-M1192</f>
        <v>3469778.752799999</v>
      </c>
      <c r="O1192" s="34">
        <v>230</v>
      </c>
      <c r="P1192" s="14" t="s">
        <v>177</v>
      </c>
      <c r="Q1192" s="15" t="s">
        <v>190</v>
      </c>
    </row>
    <row r="1193" spans="1:17">
      <c r="A1193" s="14" t="s">
        <v>107</v>
      </c>
      <c r="B1193" s="14">
        <v>2002</v>
      </c>
      <c r="C1193" s="34">
        <v>11995.828418944113</v>
      </c>
      <c r="D1193" s="32">
        <v>4.6927089996633814E-4</v>
      </c>
      <c r="K1193" s="34">
        <v>25562694</v>
      </c>
      <c r="L1193" s="32">
        <v>0.85640000000000005</v>
      </c>
      <c r="M1193" s="34">
        <f t="shared" si="319"/>
        <v>21891891.141600002</v>
      </c>
      <c r="N1193" s="34">
        <f t="shared" si="320"/>
        <v>3670802.8583999984</v>
      </c>
      <c r="O1193" s="34">
        <v>220</v>
      </c>
      <c r="P1193" s="14" t="s">
        <v>177</v>
      </c>
      <c r="Q1193" s="15" t="s">
        <v>190</v>
      </c>
    </row>
    <row r="1194" spans="1:17">
      <c r="A1194" s="14" t="s">
        <v>107</v>
      </c>
      <c r="B1194" s="14">
        <v>2003</v>
      </c>
      <c r="C1194" s="34">
        <v>47743.858485413679</v>
      </c>
      <c r="D1194" s="32">
        <v>1.8276870248733184E-3</v>
      </c>
      <c r="K1194" s="34">
        <v>26122557</v>
      </c>
      <c r="L1194" s="32">
        <v>0.85159999999999991</v>
      </c>
      <c r="M1194" s="34">
        <f t="shared" si="319"/>
        <v>22245969.541199997</v>
      </c>
      <c r="N1194" s="34">
        <f>K1194-M1194</f>
        <v>3876587.4588000029</v>
      </c>
      <c r="O1194" s="34">
        <v>240</v>
      </c>
      <c r="P1194" s="14" t="s">
        <v>177</v>
      </c>
      <c r="Q1194" s="15" t="s">
        <v>190</v>
      </c>
    </row>
    <row r="1195" spans="1:17">
      <c r="A1195" s="14" t="s">
        <v>107</v>
      </c>
      <c r="B1195" s="14">
        <v>2004</v>
      </c>
      <c r="C1195" s="34">
        <v>90430.091158194075</v>
      </c>
      <c r="D1195" s="32">
        <v>3.3899501988662842E-3</v>
      </c>
      <c r="K1195" s="34">
        <v>26675935</v>
      </c>
      <c r="L1195" s="32">
        <v>0.84680000000000011</v>
      </c>
      <c r="M1195" s="34">
        <f t="shared" si="319"/>
        <v>22589181.758000001</v>
      </c>
      <c r="N1195" s="34">
        <f t="shared" ref="N1195:N1200" si="321">K1195-M1195</f>
        <v>4086753.2419999987</v>
      </c>
      <c r="O1195" s="34">
        <v>270</v>
      </c>
      <c r="P1195" s="14" t="s">
        <v>177</v>
      </c>
      <c r="Q1195" s="15" t="s">
        <v>190</v>
      </c>
    </row>
    <row r="1196" spans="1:17">
      <c r="A1196" s="14" t="s">
        <v>107</v>
      </c>
      <c r="B1196" s="14">
        <v>2005</v>
      </c>
      <c r="C1196" s="34">
        <v>178084.53217145093</v>
      </c>
      <c r="D1196" s="32">
        <v>6.5420442446445879E-3</v>
      </c>
      <c r="K1196" s="34">
        <v>27221542</v>
      </c>
      <c r="L1196" s="32">
        <v>0.84200000000000008</v>
      </c>
      <c r="M1196" s="34">
        <f t="shared" si="319"/>
        <v>22920538.364000004</v>
      </c>
      <c r="N1196" s="34">
        <f t="shared" si="321"/>
        <v>4301003.6359999962</v>
      </c>
      <c r="O1196" s="34">
        <v>290</v>
      </c>
      <c r="P1196" s="14" t="s">
        <v>177</v>
      </c>
      <c r="Q1196" s="15" t="s">
        <v>190</v>
      </c>
    </row>
    <row r="1197" spans="1:17">
      <c r="A1197" s="14" t="s">
        <v>107</v>
      </c>
      <c r="B1197" s="14">
        <v>2006</v>
      </c>
      <c r="C1197" s="34">
        <v>480672.38336907449</v>
      </c>
      <c r="D1197" s="32">
        <v>1.731636050104958E-2</v>
      </c>
      <c r="K1197" s="34">
        <v>27758280</v>
      </c>
      <c r="L1197" s="32">
        <v>0.83719999999999994</v>
      </c>
      <c r="M1197" s="34">
        <f t="shared" si="319"/>
        <v>23239232.015999999</v>
      </c>
      <c r="N1197" s="34">
        <f t="shared" si="321"/>
        <v>4519047.9840000011</v>
      </c>
      <c r="O1197" s="34">
        <v>320</v>
      </c>
      <c r="P1197" s="14" t="s">
        <v>177</v>
      </c>
      <c r="Q1197" s="15" t="s">
        <v>190</v>
      </c>
    </row>
    <row r="1198" spans="1:17">
      <c r="A1198" s="14" t="s">
        <v>107</v>
      </c>
      <c r="B1198" s="14">
        <v>2007</v>
      </c>
      <c r="C1198" s="34">
        <v>1153502.2511570859</v>
      </c>
      <c r="D1198" s="32">
        <v>4.077892116603539E-2</v>
      </c>
      <c r="K1198" s="34">
        <v>28286728</v>
      </c>
      <c r="L1198" s="32">
        <v>0.83239999999999992</v>
      </c>
      <c r="M1198" s="34">
        <f t="shared" si="319"/>
        <v>23545872.387199998</v>
      </c>
      <c r="N1198" s="34">
        <f t="shared" si="321"/>
        <v>4740855.6128000021</v>
      </c>
      <c r="O1198" s="34">
        <v>350</v>
      </c>
      <c r="P1198" s="14" t="s">
        <v>177</v>
      </c>
      <c r="Q1198" s="15" t="s">
        <v>190</v>
      </c>
    </row>
    <row r="1199" spans="1:17">
      <c r="A1199" s="14" t="s">
        <v>107</v>
      </c>
      <c r="B1199" s="14">
        <v>2008</v>
      </c>
      <c r="C1199" s="34">
        <v>1967445.5079293624</v>
      </c>
      <c r="D1199" s="32">
        <v>6.8291491777037999E-2</v>
      </c>
      <c r="K1199" s="34">
        <v>28809526</v>
      </c>
      <c r="L1199" s="32">
        <v>0.8276</v>
      </c>
      <c r="M1199" s="34">
        <f t="shared" si="319"/>
        <v>23842763.717599999</v>
      </c>
      <c r="N1199" s="34">
        <f t="shared" si="321"/>
        <v>4966762.2824000008</v>
      </c>
      <c r="O1199" s="34">
        <v>400</v>
      </c>
      <c r="P1199" s="14" t="s">
        <v>177</v>
      </c>
      <c r="Q1199" s="15" t="s">
        <v>190</v>
      </c>
    </row>
    <row r="1200" spans="1:17">
      <c r="A1200" s="14" t="s">
        <v>107</v>
      </c>
      <c r="B1200" s="14">
        <v>2009</v>
      </c>
      <c r="C1200" s="34">
        <v>2908112.6961193644</v>
      </c>
      <c r="D1200" s="32">
        <v>9.9149765614992461E-2</v>
      </c>
      <c r="E1200" s="41" t="s">
        <v>207</v>
      </c>
      <c r="F1200" s="41" t="s">
        <v>207</v>
      </c>
      <c r="G1200" s="41" t="s">
        <v>207</v>
      </c>
      <c r="H1200" s="33">
        <v>7.5271920000000003</v>
      </c>
      <c r="I1200" s="33">
        <v>1.8051889999999999</v>
      </c>
      <c r="J1200" s="41" t="s">
        <v>207</v>
      </c>
      <c r="K1200" s="34">
        <v>29330505</v>
      </c>
      <c r="L1200" s="32">
        <v>0.82279999999999998</v>
      </c>
      <c r="M1200" s="34">
        <f t="shared" si="319"/>
        <v>24133139.513999999</v>
      </c>
      <c r="N1200" s="34">
        <f t="shared" si="321"/>
        <v>5197365.4860000014</v>
      </c>
      <c r="O1200" s="34">
        <v>440</v>
      </c>
      <c r="P1200" s="14" t="s">
        <v>177</v>
      </c>
      <c r="Q1200" s="15" t="s">
        <v>190</v>
      </c>
    </row>
    <row r="1201" spans="1:17" s="35" customFormat="1">
      <c r="A1201" s="35" t="s">
        <v>107</v>
      </c>
      <c r="B1201" s="35">
        <v>2010</v>
      </c>
      <c r="C1201" s="36">
        <v>3806539.3428001516</v>
      </c>
      <c r="D1201" s="37">
        <v>0.12751371240788395</v>
      </c>
      <c r="E1201" s="38"/>
      <c r="F1201" s="38"/>
      <c r="G1201" s="37"/>
      <c r="H1201" s="38"/>
      <c r="I1201" s="38"/>
      <c r="J1201" s="38"/>
      <c r="K1201" s="36">
        <v>29852000</v>
      </c>
      <c r="L1201" s="39" t="s">
        <v>207</v>
      </c>
      <c r="M1201" s="39" t="s">
        <v>207</v>
      </c>
      <c r="N1201" s="39" t="s">
        <v>207</v>
      </c>
      <c r="O1201" s="36">
        <v>440</v>
      </c>
      <c r="P1201" s="35" t="s">
        <v>177</v>
      </c>
      <c r="Q1201" s="40" t="s">
        <v>190</v>
      </c>
    </row>
    <row r="1202" spans="1:17">
      <c r="A1202" s="14" t="s">
        <v>108</v>
      </c>
      <c r="B1202" s="14">
        <v>2000</v>
      </c>
      <c r="C1202" s="34">
        <v>10624478</v>
      </c>
      <c r="D1202" s="32">
        <v>0.66713911604474962</v>
      </c>
      <c r="K1202" s="34">
        <v>15925431.060000001</v>
      </c>
      <c r="L1202" s="32">
        <v>0.23199999999999998</v>
      </c>
      <c r="M1202" s="34">
        <f>K1202*L1202</f>
        <v>3694700.0059199999</v>
      </c>
      <c r="N1202" s="34">
        <f>K1202-M1202</f>
        <v>12230731.05408</v>
      </c>
      <c r="O1202" s="34">
        <v>26580</v>
      </c>
      <c r="P1202" s="14" t="s">
        <v>178</v>
      </c>
      <c r="Q1202" s="15" t="s">
        <v>204</v>
      </c>
    </row>
    <row r="1203" spans="1:17">
      <c r="A1203" s="14" t="s">
        <v>108</v>
      </c>
      <c r="B1203" s="14">
        <v>2001</v>
      </c>
      <c r="C1203" s="34">
        <v>12135428</v>
      </c>
      <c r="D1203" s="32">
        <v>0.7562856199054524</v>
      </c>
      <c r="K1203" s="34">
        <v>16046091.16</v>
      </c>
      <c r="L1203" s="32">
        <v>0.22519999999999998</v>
      </c>
      <c r="M1203" s="34">
        <f t="shared" ref="M1203:M1211" si="322">K1203*L1203</f>
        <v>3613579.7292319997</v>
      </c>
      <c r="N1203" s="34">
        <f t="shared" ref="N1203:N1204" si="323">K1203-M1203</f>
        <v>12432511.430768</v>
      </c>
      <c r="O1203" s="34">
        <v>25560</v>
      </c>
      <c r="P1203" s="14" t="s">
        <v>178</v>
      </c>
      <c r="Q1203" s="15" t="s">
        <v>204</v>
      </c>
    </row>
    <row r="1204" spans="1:17">
      <c r="A1204" s="14" t="s">
        <v>108</v>
      </c>
      <c r="B1204" s="14">
        <v>2002</v>
      </c>
      <c r="C1204" s="34">
        <v>12262892</v>
      </c>
      <c r="D1204" s="32">
        <v>0.75936434225770411</v>
      </c>
      <c r="K1204" s="34">
        <v>16148891.01</v>
      </c>
      <c r="L1204" s="32">
        <v>0.21840000000000001</v>
      </c>
      <c r="M1204" s="34">
        <f t="shared" si="322"/>
        <v>3526917.7965840003</v>
      </c>
      <c r="N1204" s="34">
        <f t="shared" si="323"/>
        <v>12621973.213415999</v>
      </c>
      <c r="O1204" s="34">
        <v>25290</v>
      </c>
      <c r="P1204" s="14" t="s">
        <v>178</v>
      </c>
      <c r="Q1204" s="15" t="s">
        <v>204</v>
      </c>
    </row>
    <row r="1205" spans="1:17">
      <c r="A1205" s="14" t="s">
        <v>108</v>
      </c>
      <c r="B1205" s="14">
        <v>2003</v>
      </c>
      <c r="C1205" s="34">
        <v>13521403</v>
      </c>
      <c r="D1205" s="32">
        <v>0.8333547274342088</v>
      </c>
      <c r="K1205" s="34">
        <v>16225267.050000001</v>
      </c>
      <c r="L1205" s="32">
        <v>0.21160000000000001</v>
      </c>
      <c r="M1205" s="34">
        <f t="shared" si="322"/>
        <v>3433266.5077800001</v>
      </c>
      <c r="N1205" s="34">
        <f>K1205-M1205</f>
        <v>12792000.54222</v>
      </c>
      <c r="O1205" s="34">
        <v>28800</v>
      </c>
      <c r="P1205" s="14" t="s">
        <v>178</v>
      </c>
      <c r="Q1205" s="15" t="s">
        <v>204</v>
      </c>
    </row>
    <row r="1206" spans="1:17">
      <c r="A1206" s="14" t="s">
        <v>108</v>
      </c>
      <c r="B1206" s="14">
        <v>2004</v>
      </c>
      <c r="C1206" s="34">
        <v>14986156</v>
      </c>
      <c r="D1206" s="32">
        <v>0.92042759173957889</v>
      </c>
      <c r="K1206" s="34">
        <v>16281732.68</v>
      </c>
      <c r="L1206" s="32">
        <v>0.20480000000000001</v>
      </c>
      <c r="M1206" s="34">
        <f t="shared" si="322"/>
        <v>3334498.852864</v>
      </c>
      <c r="N1206" s="34">
        <f t="shared" ref="N1206:N1211" si="324">K1206-M1206</f>
        <v>12947233.827135999</v>
      </c>
      <c r="O1206" s="34">
        <v>35150</v>
      </c>
      <c r="P1206" s="14" t="s">
        <v>178</v>
      </c>
      <c r="Q1206" s="15" t="s">
        <v>204</v>
      </c>
    </row>
    <row r="1207" spans="1:17">
      <c r="A1207" s="14" t="s">
        <v>108</v>
      </c>
      <c r="B1207" s="14">
        <v>2005</v>
      </c>
      <c r="C1207" s="34">
        <v>16282980</v>
      </c>
      <c r="D1207" s="32">
        <v>0.9977407880587138</v>
      </c>
      <c r="K1207" s="34">
        <v>16319850</v>
      </c>
      <c r="L1207" s="32">
        <v>0.19800000000000001</v>
      </c>
      <c r="M1207" s="34">
        <f t="shared" si="322"/>
        <v>3231330.3000000003</v>
      </c>
      <c r="N1207" s="34">
        <f t="shared" si="324"/>
        <v>13088519.699999999</v>
      </c>
      <c r="O1207" s="34">
        <v>39930</v>
      </c>
      <c r="P1207" s="14" t="s">
        <v>178</v>
      </c>
      <c r="Q1207" s="15" t="s">
        <v>204</v>
      </c>
    </row>
    <row r="1208" spans="1:17">
      <c r="A1208" s="14" t="s">
        <v>108</v>
      </c>
      <c r="B1208" s="14">
        <v>2006</v>
      </c>
      <c r="C1208" s="34">
        <v>17058000</v>
      </c>
      <c r="D1208" s="32">
        <v>1.0435516090350843</v>
      </c>
      <c r="K1208" s="34">
        <v>16346101</v>
      </c>
      <c r="L1208" s="32">
        <v>0.19260000000000002</v>
      </c>
      <c r="M1208" s="34">
        <f t="shared" si="322"/>
        <v>3148259.0526000005</v>
      </c>
      <c r="N1208" s="34">
        <f t="shared" si="324"/>
        <v>13197841.9474</v>
      </c>
      <c r="O1208" s="34">
        <v>43290</v>
      </c>
      <c r="P1208" s="14" t="s">
        <v>178</v>
      </c>
      <c r="Q1208" s="15" t="s">
        <v>204</v>
      </c>
    </row>
    <row r="1209" spans="1:17">
      <c r="A1209" s="14" t="s">
        <v>108</v>
      </c>
      <c r="B1209" s="14">
        <v>2007</v>
      </c>
      <c r="C1209" s="34">
        <v>18218000</v>
      </c>
      <c r="D1209" s="32">
        <v>1.112094864902877</v>
      </c>
      <c r="K1209" s="34">
        <v>16381696</v>
      </c>
      <c r="L1209" s="32">
        <v>0.18719999999999998</v>
      </c>
      <c r="M1209" s="34">
        <f t="shared" si="322"/>
        <v>3066653.4911999996</v>
      </c>
      <c r="N1209" s="34">
        <f t="shared" si="324"/>
        <v>13315042.5088</v>
      </c>
      <c r="O1209" s="34">
        <v>45860</v>
      </c>
      <c r="P1209" s="14" t="s">
        <v>178</v>
      </c>
      <c r="Q1209" s="15" t="s">
        <v>204</v>
      </c>
    </row>
    <row r="1210" spans="1:17">
      <c r="A1210" s="14" t="s">
        <v>108</v>
      </c>
      <c r="B1210" s="14">
        <v>2008</v>
      </c>
      <c r="C1210" s="34">
        <v>19626000</v>
      </c>
      <c r="D1210" s="32">
        <v>1.1933896211586899</v>
      </c>
      <c r="K1210" s="34">
        <v>16445593</v>
      </c>
      <c r="L1210" s="32">
        <v>0.18179999999999999</v>
      </c>
      <c r="M1210" s="34">
        <f t="shared" si="322"/>
        <v>2989808.8073999998</v>
      </c>
      <c r="N1210" s="34">
        <f t="shared" si="324"/>
        <v>13455784.192600001</v>
      </c>
      <c r="O1210" s="34">
        <v>48990</v>
      </c>
      <c r="P1210" s="14" t="s">
        <v>178</v>
      </c>
      <c r="Q1210" s="15" t="s">
        <v>204</v>
      </c>
    </row>
    <row r="1211" spans="1:17">
      <c r="A1211" s="14" t="s">
        <v>108</v>
      </c>
      <c r="B1211" s="14">
        <v>2009</v>
      </c>
      <c r="C1211" s="34">
        <v>19697000</v>
      </c>
      <c r="D1211" s="32">
        <v>1.1914977738584771</v>
      </c>
      <c r="E1211" s="33">
        <v>176.57919999999999</v>
      </c>
      <c r="F1211" s="33">
        <v>108.5057</v>
      </c>
      <c r="G1211" s="41" t="s">
        <v>207</v>
      </c>
      <c r="H1211" s="33">
        <v>25.355049999999999</v>
      </c>
      <c r="I1211" s="33">
        <v>64.139899999999997</v>
      </c>
      <c r="J1211" s="33">
        <v>2343.4110000000001</v>
      </c>
      <c r="K1211" s="34">
        <v>16531294</v>
      </c>
      <c r="L1211" s="32">
        <v>0.1764</v>
      </c>
      <c r="M1211" s="34">
        <f t="shared" si="322"/>
        <v>2916120.2615999999</v>
      </c>
      <c r="N1211" s="34">
        <f t="shared" si="324"/>
        <v>13615173.738400001</v>
      </c>
      <c r="O1211" s="34">
        <v>49350</v>
      </c>
      <c r="P1211" s="14" t="s">
        <v>178</v>
      </c>
      <c r="Q1211" s="15" t="s">
        <v>204</v>
      </c>
    </row>
    <row r="1212" spans="1:17" s="35" customFormat="1">
      <c r="A1212" s="35" t="s">
        <v>108</v>
      </c>
      <c r="B1212" s="35">
        <v>2010</v>
      </c>
      <c r="C1212" s="36">
        <v>19644033</v>
      </c>
      <c r="D1212" s="37">
        <v>1.1817381339108464</v>
      </c>
      <c r="E1212" s="38"/>
      <c r="F1212" s="38"/>
      <c r="G1212" s="37"/>
      <c r="H1212" s="38"/>
      <c r="I1212" s="38"/>
      <c r="J1212" s="38"/>
      <c r="K1212" s="36">
        <v>16623000</v>
      </c>
      <c r="L1212" s="39" t="s">
        <v>207</v>
      </c>
      <c r="M1212" s="39" t="s">
        <v>207</v>
      </c>
      <c r="N1212" s="39" t="s">
        <v>207</v>
      </c>
      <c r="O1212" s="36">
        <v>49350</v>
      </c>
      <c r="P1212" s="35" t="s">
        <v>178</v>
      </c>
      <c r="Q1212" s="40" t="s">
        <v>204</v>
      </c>
    </row>
    <row r="1213" spans="1:17">
      <c r="A1213" s="14" t="s">
        <v>109</v>
      </c>
      <c r="B1213" s="14">
        <v>2000</v>
      </c>
      <c r="C1213" s="34">
        <v>1914500</v>
      </c>
      <c r="D1213" s="32">
        <v>0.49626730260770385</v>
      </c>
      <c r="K1213" s="34">
        <v>3857800</v>
      </c>
      <c r="L1213" s="32">
        <v>0.14300000000000002</v>
      </c>
      <c r="M1213" s="34">
        <f>K1213*L1213</f>
        <v>551665.4</v>
      </c>
      <c r="N1213" s="34">
        <f>K1213-M1213</f>
        <v>3306134.6</v>
      </c>
      <c r="O1213" s="34">
        <v>13450</v>
      </c>
      <c r="P1213" s="14" t="s">
        <v>178</v>
      </c>
      <c r="Q1213" s="15" t="s">
        <v>203</v>
      </c>
    </row>
    <row r="1214" spans="1:17">
      <c r="A1214" s="14" t="s">
        <v>109</v>
      </c>
      <c r="B1214" s="14">
        <v>2001</v>
      </c>
      <c r="C1214" s="34">
        <v>2423000</v>
      </c>
      <c r="D1214" s="32">
        <v>0.62440407164025258</v>
      </c>
      <c r="K1214" s="34">
        <v>3880500</v>
      </c>
      <c r="L1214" s="32">
        <v>0.14199999999999999</v>
      </c>
      <c r="M1214" s="34">
        <f t="shared" ref="M1214:M1222" si="325">K1214*L1214</f>
        <v>551031</v>
      </c>
      <c r="N1214" s="34">
        <f t="shared" ref="N1214:N1215" si="326">K1214-M1214</f>
        <v>3329469</v>
      </c>
      <c r="O1214" s="34">
        <v>13270</v>
      </c>
      <c r="P1214" s="14" t="s">
        <v>178</v>
      </c>
      <c r="Q1214" s="15" t="s">
        <v>203</v>
      </c>
    </row>
    <row r="1215" spans="1:17">
      <c r="A1215" s="14" t="s">
        <v>109</v>
      </c>
      <c r="B1215" s="14">
        <v>2002</v>
      </c>
      <c r="C1215" s="34">
        <v>2449000</v>
      </c>
      <c r="D1215" s="32">
        <v>0.62023553248068886</v>
      </c>
      <c r="K1215" s="34">
        <v>3948500</v>
      </c>
      <c r="L1215" s="32">
        <v>0.14099999999999999</v>
      </c>
      <c r="M1215" s="34">
        <f t="shared" si="325"/>
        <v>556738.5</v>
      </c>
      <c r="N1215" s="34">
        <f t="shared" si="326"/>
        <v>3391761.5</v>
      </c>
      <c r="O1215" s="34">
        <v>13700</v>
      </c>
      <c r="P1215" s="14" t="s">
        <v>178</v>
      </c>
      <c r="Q1215" s="15" t="s">
        <v>203</v>
      </c>
    </row>
    <row r="1216" spans="1:17">
      <c r="A1216" s="14" t="s">
        <v>109</v>
      </c>
      <c r="B1216" s="14">
        <v>2003</v>
      </c>
      <c r="C1216" s="34">
        <v>2829000</v>
      </c>
      <c r="D1216" s="32">
        <v>0.70247318235995238</v>
      </c>
      <c r="K1216" s="34">
        <v>4027200</v>
      </c>
      <c r="L1216" s="32">
        <v>0.14000000000000001</v>
      </c>
      <c r="M1216" s="34">
        <f t="shared" si="325"/>
        <v>563808</v>
      </c>
      <c r="N1216" s="34">
        <f>K1216-M1216</f>
        <v>3463392</v>
      </c>
      <c r="O1216" s="34">
        <v>16330</v>
      </c>
      <c r="P1216" s="14" t="s">
        <v>178</v>
      </c>
      <c r="Q1216" s="15" t="s">
        <v>203</v>
      </c>
    </row>
    <row r="1217" spans="1:17">
      <c r="A1217" s="14" t="s">
        <v>109</v>
      </c>
      <c r="B1217" s="14">
        <v>2004</v>
      </c>
      <c r="C1217" s="34">
        <v>3124000</v>
      </c>
      <c r="D1217" s="32">
        <v>0.76428134556574923</v>
      </c>
      <c r="K1217" s="34">
        <v>4087500</v>
      </c>
      <c r="L1217" s="32">
        <v>0.13900000000000001</v>
      </c>
      <c r="M1217" s="34">
        <f t="shared" si="325"/>
        <v>568162.5</v>
      </c>
      <c r="N1217" s="34">
        <f t="shared" ref="N1217:N1222" si="327">K1217-M1217</f>
        <v>3519337.5</v>
      </c>
      <c r="O1217" s="34">
        <v>20650</v>
      </c>
      <c r="P1217" s="14" t="s">
        <v>178</v>
      </c>
      <c r="Q1217" s="15" t="s">
        <v>203</v>
      </c>
    </row>
    <row r="1218" spans="1:17">
      <c r="A1218" s="14" t="s">
        <v>109</v>
      </c>
      <c r="B1218" s="14">
        <v>2005</v>
      </c>
      <c r="C1218" s="34">
        <v>3832000</v>
      </c>
      <c r="D1218" s="32">
        <v>0.92696968963932369</v>
      </c>
      <c r="K1218" s="34">
        <v>4133900</v>
      </c>
      <c r="L1218" s="32">
        <v>0.13800000000000001</v>
      </c>
      <c r="M1218" s="34">
        <f t="shared" si="325"/>
        <v>570478.20000000007</v>
      </c>
      <c r="N1218" s="34">
        <f t="shared" si="327"/>
        <v>3563421.8</v>
      </c>
      <c r="O1218" s="34">
        <v>24360</v>
      </c>
      <c r="P1218" s="14" t="s">
        <v>178</v>
      </c>
      <c r="Q1218" s="15" t="s">
        <v>203</v>
      </c>
    </row>
    <row r="1219" spans="1:17">
      <c r="A1219" s="14" t="s">
        <v>109</v>
      </c>
      <c r="B1219" s="14">
        <v>2006</v>
      </c>
      <c r="C1219" s="34">
        <v>4071000</v>
      </c>
      <c r="D1219" s="32">
        <v>0.97285284137074035</v>
      </c>
      <c r="K1219" s="34">
        <v>4184600</v>
      </c>
      <c r="L1219" s="32">
        <v>0.1368</v>
      </c>
      <c r="M1219" s="34">
        <f t="shared" si="325"/>
        <v>572453.28</v>
      </c>
      <c r="N1219" s="34">
        <f t="shared" si="327"/>
        <v>3612146.7199999997</v>
      </c>
      <c r="O1219" s="34">
        <v>25280</v>
      </c>
      <c r="P1219" s="14" t="s">
        <v>178</v>
      </c>
      <c r="Q1219" s="15" t="s">
        <v>203</v>
      </c>
    </row>
    <row r="1220" spans="1:17">
      <c r="A1220" s="14" t="s">
        <v>109</v>
      </c>
      <c r="B1220" s="14">
        <v>2007</v>
      </c>
      <c r="C1220" s="34">
        <v>4424000</v>
      </c>
      <c r="D1220" s="32">
        <v>1.046283376297803</v>
      </c>
      <c r="K1220" s="34">
        <v>4228300</v>
      </c>
      <c r="L1220" s="32">
        <v>0.1356</v>
      </c>
      <c r="M1220" s="34">
        <f t="shared" si="325"/>
        <v>573357.48</v>
      </c>
      <c r="N1220" s="34">
        <f t="shared" si="327"/>
        <v>3654942.52</v>
      </c>
      <c r="O1220" s="34">
        <v>27090</v>
      </c>
      <c r="P1220" s="14" t="s">
        <v>178</v>
      </c>
      <c r="Q1220" s="15" t="s">
        <v>203</v>
      </c>
    </row>
    <row r="1221" spans="1:17">
      <c r="A1221" s="14" t="s">
        <v>109</v>
      </c>
      <c r="B1221" s="14">
        <v>2008</v>
      </c>
      <c r="C1221" s="34">
        <v>4727000</v>
      </c>
      <c r="D1221" s="32">
        <v>1.1073110168895968</v>
      </c>
      <c r="K1221" s="34">
        <v>4268900</v>
      </c>
      <c r="L1221" s="32">
        <v>0.13439999999999999</v>
      </c>
      <c r="M1221" s="34">
        <f t="shared" si="325"/>
        <v>573740.15999999992</v>
      </c>
      <c r="N1221" s="34">
        <f t="shared" si="327"/>
        <v>3695159.84</v>
      </c>
      <c r="O1221" s="34">
        <v>26830</v>
      </c>
      <c r="P1221" s="14" t="s">
        <v>178</v>
      </c>
      <c r="Q1221" s="15" t="s">
        <v>203</v>
      </c>
    </row>
    <row r="1222" spans="1:17">
      <c r="A1222" s="14" t="s">
        <v>109</v>
      </c>
      <c r="B1222" s="14">
        <v>2009</v>
      </c>
      <c r="C1222" s="34">
        <v>4933000</v>
      </c>
      <c r="D1222" s="32">
        <v>1.1430094072941286</v>
      </c>
      <c r="E1222" s="41" t="s">
        <v>207</v>
      </c>
      <c r="F1222" s="41" t="s">
        <v>207</v>
      </c>
      <c r="G1222" s="41" t="s">
        <v>207</v>
      </c>
      <c r="H1222" s="33">
        <v>35.412239999999997</v>
      </c>
      <c r="I1222" s="33">
        <v>73.12818</v>
      </c>
      <c r="J1222" s="33">
        <v>4268.134</v>
      </c>
      <c r="K1222" s="34">
        <v>4315800</v>
      </c>
      <c r="L1222" s="32">
        <v>0.13320000000000001</v>
      </c>
      <c r="M1222" s="34">
        <f t="shared" si="325"/>
        <v>574864.56000000006</v>
      </c>
      <c r="N1222" s="34">
        <f t="shared" si="327"/>
        <v>3740935.44</v>
      </c>
      <c r="O1222" s="34">
        <v>26830</v>
      </c>
      <c r="P1222" s="14" t="s">
        <v>178</v>
      </c>
      <c r="Q1222" s="15" t="s">
        <v>203</v>
      </c>
    </row>
    <row r="1223" spans="1:17" s="35" customFormat="1">
      <c r="A1223" s="35" t="s">
        <v>109</v>
      </c>
      <c r="B1223" s="35">
        <v>2010</v>
      </c>
      <c r="C1223" s="36">
        <v>5343312</v>
      </c>
      <c r="D1223" s="37">
        <v>1.2224461221688401</v>
      </c>
      <c r="E1223" s="38"/>
      <c r="F1223" s="38"/>
      <c r="G1223" s="37"/>
      <c r="H1223" s="38"/>
      <c r="I1223" s="38"/>
      <c r="J1223" s="38"/>
      <c r="K1223" s="36">
        <v>4371000</v>
      </c>
      <c r="L1223" s="39" t="s">
        <v>207</v>
      </c>
      <c r="M1223" s="39" t="s">
        <v>207</v>
      </c>
      <c r="N1223" s="39" t="s">
        <v>207</v>
      </c>
      <c r="O1223" s="36">
        <v>26830</v>
      </c>
      <c r="P1223" s="35" t="s">
        <v>178</v>
      </c>
      <c r="Q1223" s="40" t="s">
        <v>203</v>
      </c>
    </row>
    <row r="1224" spans="1:17">
      <c r="A1224" s="14" t="s">
        <v>110</v>
      </c>
      <c r="B1224" s="14">
        <v>2000</v>
      </c>
      <c r="C1224" s="34">
        <v>111213.22138955384</v>
      </c>
      <c r="D1224" s="32">
        <v>2.1802606628842171E-2</v>
      </c>
      <c r="K1224" s="34">
        <v>5100914</v>
      </c>
      <c r="L1224" s="32">
        <v>0.45299999999999996</v>
      </c>
      <c r="M1224" s="34">
        <f>K1224*L1224</f>
        <v>2310714.0419999999</v>
      </c>
      <c r="N1224" s="34">
        <f>K1224-M1224</f>
        <v>2790199.9580000001</v>
      </c>
      <c r="O1224" s="34">
        <v>730</v>
      </c>
      <c r="P1224" s="14" t="s">
        <v>177</v>
      </c>
      <c r="Q1224" s="15" t="s">
        <v>194</v>
      </c>
    </row>
    <row r="1225" spans="1:17">
      <c r="A1225" s="14" t="s">
        <v>110</v>
      </c>
      <c r="B1225" s="14">
        <v>2001</v>
      </c>
      <c r="C1225" s="34">
        <v>145901.49281483534</v>
      </c>
      <c r="D1225" s="32">
        <v>2.818426658196058E-2</v>
      </c>
      <c r="K1225" s="34">
        <v>5176700</v>
      </c>
      <c r="L1225" s="32">
        <v>0.4506</v>
      </c>
      <c r="M1225" s="34">
        <f t="shared" ref="M1225:M1233" si="328">K1225*L1225</f>
        <v>2332621.02</v>
      </c>
      <c r="N1225" s="34">
        <f t="shared" ref="N1225:N1226" si="329">K1225-M1225</f>
        <v>2844078.98</v>
      </c>
      <c r="O1225" s="34">
        <v>730</v>
      </c>
      <c r="P1225" s="14" t="s">
        <v>177</v>
      </c>
      <c r="Q1225" s="15" t="s">
        <v>194</v>
      </c>
    </row>
    <row r="1226" spans="1:17">
      <c r="A1226" s="14" t="s">
        <v>110</v>
      </c>
      <c r="B1226" s="14">
        <v>2002</v>
      </c>
      <c r="C1226" s="34">
        <v>209258.12774057573</v>
      </c>
      <c r="D1226" s="32">
        <v>3.9869011376578382E-2</v>
      </c>
      <c r="K1226" s="34">
        <v>5248641</v>
      </c>
      <c r="L1226" s="32">
        <v>0.44819999999999999</v>
      </c>
      <c r="M1226" s="34">
        <f t="shared" si="328"/>
        <v>2352440.8961999998</v>
      </c>
      <c r="N1226" s="34">
        <f t="shared" si="329"/>
        <v>2896200.1038000002</v>
      </c>
      <c r="O1226" s="34">
        <v>730</v>
      </c>
      <c r="P1226" s="14" t="s">
        <v>177</v>
      </c>
      <c r="Q1226" s="15" t="s">
        <v>194</v>
      </c>
    </row>
    <row r="1227" spans="1:17">
      <c r="A1227" s="14" t="s">
        <v>110</v>
      </c>
      <c r="B1227" s="14">
        <v>2003</v>
      </c>
      <c r="C1227" s="34">
        <v>326031.63652437914</v>
      </c>
      <c r="D1227" s="32">
        <v>6.1307397528682708E-2</v>
      </c>
      <c r="K1227" s="34">
        <v>5317982</v>
      </c>
      <c r="L1227" s="32">
        <v>0.44579999999999997</v>
      </c>
      <c r="M1227" s="34">
        <f t="shared" si="328"/>
        <v>2370756.3755999999</v>
      </c>
      <c r="N1227" s="34">
        <f>K1227-M1227</f>
        <v>2947225.6244000001</v>
      </c>
      <c r="O1227" s="34">
        <v>760</v>
      </c>
      <c r="P1227" s="14" t="s">
        <v>177</v>
      </c>
      <c r="Q1227" s="15" t="s">
        <v>194</v>
      </c>
    </row>
    <row r="1228" spans="1:17">
      <c r="A1228" s="14" t="s">
        <v>110</v>
      </c>
      <c r="B1228" s="14">
        <v>2004</v>
      </c>
      <c r="C1228" s="34">
        <v>598581.00602577638</v>
      </c>
      <c r="D1228" s="32">
        <v>0.11112846048702328</v>
      </c>
      <c r="K1228" s="34">
        <v>5386388</v>
      </c>
      <c r="L1228" s="32">
        <v>0.44340000000000002</v>
      </c>
      <c r="M1228" s="34">
        <f t="shared" si="328"/>
        <v>2388324.4391999999</v>
      </c>
      <c r="N1228" s="34">
        <f t="shared" ref="N1228:N1233" si="330">K1228-M1228</f>
        <v>2998063.5608000001</v>
      </c>
      <c r="O1228" s="34">
        <v>820</v>
      </c>
      <c r="P1228" s="14" t="s">
        <v>177</v>
      </c>
      <c r="Q1228" s="15" t="s">
        <v>194</v>
      </c>
    </row>
    <row r="1229" spans="1:17">
      <c r="A1229" s="14" t="s">
        <v>110</v>
      </c>
      <c r="B1229" s="14">
        <v>2005</v>
      </c>
      <c r="C1229" s="34">
        <v>1031063.3731574707</v>
      </c>
      <c r="D1229" s="32">
        <v>0.18900505005804916</v>
      </c>
      <c r="K1229" s="34">
        <v>5455216</v>
      </c>
      <c r="L1229" s="32">
        <v>0.441</v>
      </c>
      <c r="M1229" s="34">
        <f t="shared" si="328"/>
        <v>2405750.2560000001</v>
      </c>
      <c r="N1229" s="34">
        <f t="shared" si="330"/>
        <v>3049465.7439999999</v>
      </c>
      <c r="O1229" s="34">
        <v>890</v>
      </c>
      <c r="P1229" s="14" t="s">
        <v>177</v>
      </c>
      <c r="Q1229" s="15" t="s">
        <v>194</v>
      </c>
    </row>
    <row r="1230" spans="1:17">
      <c r="A1230" s="14" t="s">
        <v>110</v>
      </c>
      <c r="B1230" s="14">
        <v>2006</v>
      </c>
      <c r="C1230" s="34">
        <v>1689105.4498559597</v>
      </c>
      <c r="D1230" s="32">
        <v>0.30573604840210122</v>
      </c>
      <c r="K1230" s="34">
        <v>5524718</v>
      </c>
      <c r="L1230" s="32">
        <v>0.43819999999999998</v>
      </c>
      <c r="M1230" s="34">
        <f t="shared" si="328"/>
        <v>2420931.4276000001</v>
      </c>
      <c r="N1230" s="34">
        <f t="shared" si="330"/>
        <v>3103786.5723999999</v>
      </c>
      <c r="O1230" s="34">
        <v>930</v>
      </c>
      <c r="P1230" s="14" t="s">
        <v>177</v>
      </c>
      <c r="Q1230" s="15" t="s">
        <v>194</v>
      </c>
    </row>
    <row r="1231" spans="1:17">
      <c r="A1231" s="14" t="s">
        <v>110</v>
      </c>
      <c r="B1231" s="14">
        <v>2007</v>
      </c>
      <c r="C1231" s="34">
        <v>2358390.4799801535</v>
      </c>
      <c r="D1231" s="32">
        <v>0.42151359450817499</v>
      </c>
      <c r="K1231" s="34">
        <v>5595052</v>
      </c>
      <c r="L1231" s="32">
        <v>0.43540000000000001</v>
      </c>
      <c r="M1231" s="34">
        <f t="shared" si="328"/>
        <v>2436085.6408000002</v>
      </c>
      <c r="N1231" s="34">
        <f t="shared" si="330"/>
        <v>3158966.3591999998</v>
      </c>
      <c r="O1231" s="34">
        <v>980</v>
      </c>
      <c r="P1231" s="14" t="s">
        <v>177</v>
      </c>
      <c r="Q1231" s="15" t="s">
        <v>194</v>
      </c>
    </row>
    <row r="1232" spans="1:17">
      <c r="A1232" s="14" t="s">
        <v>110</v>
      </c>
      <c r="B1232" s="14">
        <v>2008</v>
      </c>
      <c r="C1232" s="34">
        <v>2720215.5324169439</v>
      </c>
      <c r="D1232" s="32">
        <v>0.47998227248603953</v>
      </c>
      <c r="K1232" s="34">
        <v>5667325</v>
      </c>
      <c r="L1232" s="32">
        <v>0.43259999999999998</v>
      </c>
      <c r="M1232" s="34">
        <f t="shared" si="328"/>
        <v>2451684.7949999999</v>
      </c>
      <c r="N1232" s="34">
        <f t="shared" si="330"/>
        <v>3215640.2050000001</v>
      </c>
      <c r="O1232" s="34">
        <v>1050</v>
      </c>
      <c r="P1232" s="14" t="s">
        <v>177</v>
      </c>
      <c r="Q1232" s="15" t="s">
        <v>194</v>
      </c>
    </row>
    <row r="1233" spans="1:17">
      <c r="A1233" s="14" t="s">
        <v>110</v>
      </c>
      <c r="B1233" s="14">
        <v>2009</v>
      </c>
      <c r="C1233" s="34">
        <v>2941104.3016323866</v>
      </c>
      <c r="D1233" s="32">
        <v>0.51213768573385576</v>
      </c>
      <c r="E1233" s="41" t="s">
        <v>207</v>
      </c>
      <c r="F1233" s="41" t="s">
        <v>207</v>
      </c>
      <c r="G1233" s="41" t="s">
        <v>207</v>
      </c>
      <c r="H1233" s="41" t="s">
        <v>207</v>
      </c>
      <c r="I1233" s="41" t="s">
        <v>207</v>
      </c>
      <c r="J1233" s="41" t="s">
        <v>207</v>
      </c>
      <c r="K1233" s="34">
        <v>5742800</v>
      </c>
      <c r="L1233" s="32">
        <v>0.42979999999999996</v>
      </c>
      <c r="M1233" s="34">
        <f t="shared" si="328"/>
        <v>2468255.44</v>
      </c>
      <c r="N1233" s="34">
        <f t="shared" si="330"/>
        <v>3274544.56</v>
      </c>
      <c r="O1233" s="34">
        <v>1000</v>
      </c>
      <c r="P1233" s="14" t="s">
        <v>177</v>
      </c>
      <c r="Q1233" s="15" t="s">
        <v>194</v>
      </c>
    </row>
    <row r="1234" spans="1:17" s="35" customFormat="1">
      <c r="A1234" s="35" t="s">
        <v>110</v>
      </c>
      <c r="B1234" s="35">
        <v>2010</v>
      </c>
      <c r="C1234" s="36">
        <v>3234849.4642601493</v>
      </c>
      <c r="D1234" s="37">
        <v>0.5556251226829525</v>
      </c>
      <c r="E1234" s="38"/>
      <c r="F1234" s="38"/>
      <c r="G1234" s="37"/>
      <c r="H1234" s="38"/>
      <c r="I1234" s="38"/>
      <c r="J1234" s="38"/>
      <c r="K1234" s="36">
        <v>5822000</v>
      </c>
      <c r="L1234" s="39" t="s">
        <v>207</v>
      </c>
      <c r="M1234" s="39" t="s">
        <v>207</v>
      </c>
      <c r="N1234" s="39" t="s">
        <v>207</v>
      </c>
      <c r="O1234" s="36">
        <v>1000</v>
      </c>
      <c r="P1234" s="35" t="s">
        <v>177</v>
      </c>
      <c r="Q1234" s="40" t="s">
        <v>194</v>
      </c>
    </row>
    <row r="1235" spans="1:17">
      <c r="A1235" s="14" t="s">
        <v>111</v>
      </c>
      <c r="B1235" s="14">
        <v>2000</v>
      </c>
      <c r="C1235" s="34">
        <v>0</v>
      </c>
      <c r="D1235" s="32">
        <v>0</v>
      </c>
      <c r="K1235" s="34">
        <v>11031046</v>
      </c>
      <c r="L1235" s="32">
        <v>0.83799999999999997</v>
      </c>
      <c r="M1235" s="34">
        <f>K1235*L1235</f>
        <v>9244016.5480000004</v>
      </c>
      <c r="N1235" s="34">
        <f>K1235-M1235</f>
        <v>1787029.4519999996</v>
      </c>
      <c r="O1235" s="34">
        <v>170</v>
      </c>
      <c r="P1235" s="14" t="s">
        <v>177</v>
      </c>
      <c r="Q1235" s="15" t="s">
        <v>193</v>
      </c>
    </row>
    <row r="1236" spans="1:17">
      <c r="A1236" s="14" t="s">
        <v>111</v>
      </c>
      <c r="B1236" s="14">
        <v>2001</v>
      </c>
      <c r="C1236" s="34">
        <v>3500</v>
      </c>
      <c r="D1236" s="32">
        <v>3.067908415746119E-4</v>
      </c>
      <c r="K1236" s="34">
        <v>11408424</v>
      </c>
      <c r="L1236" s="32">
        <v>0.83779999999999999</v>
      </c>
      <c r="M1236" s="34">
        <f t="shared" ref="M1236:M1244" si="331">K1236*L1236</f>
        <v>9557977.6272</v>
      </c>
      <c r="N1236" s="34">
        <f t="shared" ref="N1236:N1237" si="332">K1236-M1236</f>
        <v>1850446.3728</v>
      </c>
      <c r="O1236" s="34">
        <v>170</v>
      </c>
      <c r="P1236" s="14" t="s">
        <v>177</v>
      </c>
      <c r="Q1236" s="15" t="s">
        <v>193</v>
      </c>
    </row>
    <row r="1237" spans="1:17">
      <c r="A1237" s="14" t="s">
        <v>111</v>
      </c>
      <c r="B1237" s="14">
        <v>2002</v>
      </c>
      <c r="C1237" s="34">
        <v>53535</v>
      </c>
      <c r="D1237" s="32">
        <v>4.5380716107445871E-3</v>
      </c>
      <c r="K1237" s="34">
        <v>11796861</v>
      </c>
      <c r="L1237" s="32">
        <v>0.83760000000000001</v>
      </c>
      <c r="M1237" s="34">
        <f t="shared" si="331"/>
        <v>9881050.7736000009</v>
      </c>
      <c r="N1237" s="34">
        <f t="shared" si="332"/>
        <v>1915810.2263999991</v>
      </c>
      <c r="O1237" s="34">
        <v>170</v>
      </c>
      <c r="P1237" s="14" t="s">
        <v>177</v>
      </c>
      <c r="Q1237" s="15" t="s">
        <v>193</v>
      </c>
    </row>
    <row r="1238" spans="1:17">
      <c r="A1238" s="14" t="s">
        <v>111</v>
      </c>
      <c r="B1238" s="14">
        <v>2003</v>
      </c>
      <c r="C1238" s="34">
        <v>94734</v>
      </c>
      <c r="D1238" s="32">
        <v>7.7631373649354723E-3</v>
      </c>
      <c r="K1238" s="34">
        <v>12203056</v>
      </c>
      <c r="L1238" s="32">
        <v>0.83739999999999992</v>
      </c>
      <c r="M1238" s="34">
        <f t="shared" si="331"/>
        <v>10218839.0944</v>
      </c>
      <c r="N1238" s="34">
        <f>K1238-M1238</f>
        <v>1984216.9056000002</v>
      </c>
      <c r="O1238" s="34">
        <v>200</v>
      </c>
      <c r="P1238" s="14" t="s">
        <v>177</v>
      </c>
      <c r="Q1238" s="15" t="s">
        <v>193</v>
      </c>
    </row>
    <row r="1239" spans="1:17">
      <c r="A1239" s="14" t="s">
        <v>111</v>
      </c>
      <c r="B1239" s="14">
        <v>2004</v>
      </c>
      <c r="C1239" s="34">
        <v>161650</v>
      </c>
      <c r="D1239" s="32">
        <v>1.279282835546035E-2</v>
      </c>
      <c r="K1239" s="34">
        <v>12635986</v>
      </c>
      <c r="L1239" s="32">
        <v>0.83719999999999994</v>
      </c>
      <c r="M1239" s="34">
        <f t="shared" si="331"/>
        <v>10578847.4792</v>
      </c>
      <c r="N1239" s="34">
        <f t="shared" ref="N1239:N1244" si="333">K1239-M1239</f>
        <v>2057138.5208000001</v>
      </c>
      <c r="O1239" s="34">
        <v>230</v>
      </c>
      <c r="P1239" s="14" t="s">
        <v>177</v>
      </c>
      <c r="Q1239" s="15" t="s">
        <v>193</v>
      </c>
    </row>
    <row r="1240" spans="1:17">
      <c r="A1240" s="14" t="s">
        <v>111</v>
      </c>
      <c r="B1240" s="14">
        <v>2005</v>
      </c>
      <c r="C1240" s="34">
        <v>340859</v>
      </c>
      <c r="D1240" s="32">
        <v>2.6015928181600655E-2</v>
      </c>
      <c r="K1240" s="34">
        <v>13101935</v>
      </c>
      <c r="L1240" s="32">
        <v>0.83700000000000008</v>
      </c>
      <c r="M1240" s="34">
        <f t="shared" si="331"/>
        <v>10966319.595000001</v>
      </c>
      <c r="N1240" s="34">
        <f t="shared" si="333"/>
        <v>2135615.4049999993</v>
      </c>
      <c r="O1240" s="34">
        <v>260</v>
      </c>
      <c r="P1240" s="14" t="s">
        <v>177</v>
      </c>
      <c r="Q1240" s="15" t="s">
        <v>193</v>
      </c>
    </row>
    <row r="1241" spans="1:17">
      <c r="A1241" s="14" t="s">
        <v>111</v>
      </c>
      <c r="B1241" s="14">
        <v>2006</v>
      </c>
      <c r="C1241" s="34">
        <v>584285</v>
      </c>
      <c r="D1241" s="32">
        <v>4.2949910576916717E-2</v>
      </c>
      <c r="K1241" s="34">
        <v>13603870</v>
      </c>
      <c r="L1241" s="32">
        <v>0.83620000000000005</v>
      </c>
      <c r="M1241" s="34">
        <f t="shared" si="331"/>
        <v>11375556.094000001</v>
      </c>
      <c r="N1241" s="34">
        <f t="shared" si="333"/>
        <v>2228313.9059999995</v>
      </c>
      <c r="O1241" s="34">
        <v>270</v>
      </c>
      <c r="P1241" s="14" t="s">
        <v>177</v>
      </c>
      <c r="Q1241" s="15" t="s">
        <v>193</v>
      </c>
    </row>
    <row r="1242" spans="1:17">
      <c r="A1242" s="14" t="s">
        <v>111</v>
      </c>
      <c r="B1242" s="14">
        <v>2007</v>
      </c>
      <c r="C1242" s="34">
        <v>941546</v>
      </c>
      <c r="D1242" s="32">
        <v>6.6588899723643041E-2</v>
      </c>
      <c r="K1242" s="34">
        <v>14139684</v>
      </c>
      <c r="L1242" s="32">
        <v>0.83540000000000003</v>
      </c>
      <c r="M1242" s="34">
        <f t="shared" si="331"/>
        <v>11812292.013600001</v>
      </c>
      <c r="N1242" s="34">
        <f t="shared" si="333"/>
        <v>2327391.9863999989</v>
      </c>
      <c r="O1242" s="34">
        <v>280</v>
      </c>
      <c r="P1242" s="14" t="s">
        <v>177</v>
      </c>
      <c r="Q1242" s="15" t="s">
        <v>193</v>
      </c>
    </row>
    <row r="1243" spans="1:17">
      <c r="A1243" s="14" t="s">
        <v>111</v>
      </c>
      <c r="B1243" s="14">
        <v>2008</v>
      </c>
      <c r="C1243" s="34">
        <v>1744994</v>
      </c>
      <c r="D1243" s="32">
        <v>0.11867221587563599</v>
      </c>
      <c r="K1243" s="34">
        <v>14704318</v>
      </c>
      <c r="L1243" s="32">
        <v>0.8345999999999999</v>
      </c>
      <c r="M1243" s="34">
        <f t="shared" si="331"/>
        <v>12272223.802799998</v>
      </c>
      <c r="N1243" s="34">
        <f t="shared" si="333"/>
        <v>2432094.1972000021</v>
      </c>
      <c r="O1243" s="34">
        <v>330</v>
      </c>
      <c r="P1243" s="14" t="s">
        <v>177</v>
      </c>
      <c r="Q1243" s="15" t="s">
        <v>193</v>
      </c>
    </row>
    <row r="1244" spans="1:17">
      <c r="A1244" s="14" t="s">
        <v>111</v>
      </c>
      <c r="B1244" s="14">
        <v>2009</v>
      </c>
      <c r="C1244" s="34">
        <v>2773745</v>
      </c>
      <c r="D1244" s="32">
        <v>0.18140788073225411</v>
      </c>
      <c r="E1244" s="33">
        <v>5.1906890000000008</v>
      </c>
      <c r="F1244" s="33">
        <v>0.42601129999999998</v>
      </c>
      <c r="G1244" s="41" t="s">
        <v>207</v>
      </c>
      <c r="H1244" s="33">
        <v>1.639913</v>
      </c>
      <c r="I1244" s="41" t="s">
        <v>207</v>
      </c>
      <c r="J1244" s="41" t="s">
        <v>207</v>
      </c>
      <c r="K1244" s="34">
        <v>15290102</v>
      </c>
      <c r="L1244" s="32">
        <v>0.83379999999999999</v>
      </c>
      <c r="M1244" s="34">
        <f t="shared" si="331"/>
        <v>12748887.047599999</v>
      </c>
      <c r="N1244" s="34">
        <f t="shared" si="333"/>
        <v>2541214.9524000008</v>
      </c>
      <c r="O1244" s="34">
        <v>340</v>
      </c>
      <c r="P1244" s="14" t="s">
        <v>177</v>
      </c>
      <c r="Q1244" s="15" t="s">
        <v>193</v>
      </c>
    </row>
    <row r="1245" spans="1:17" s="35" customFormat="1">
      <c r="A1245" s="35" t="s">
        <v>111</v>
      </c>
      <c r="B1245" s="35">
        <v>2010</v>
      </c>
      <c r="C1245" s="36">
        <v>3806317</v>
      </c>
      <c r="D1245" s="37">
        <v>0.23951151522778757</v>
      </c>
      <c r="E1245" s="38"/>
      <c r="F1245" s="38"/>
      <c r="G1245" s="37"/>
      <c r="H1245" s="38"/>
      <c r="I1245" s="38"/>
      <c r="J1245" s="38"/>
      <c r="K1245" s="36">
        <v>15892000</v>
      </c>
      <c r="L1245" s="39" t="s">
        <v>207</v>
      </c>
      <c r="M1245" s="39" t="s">
        <v>207</v>
      </c>
      <c r="N1245" s="39" t="s">
        <v>207</v>
      </c>
      <c r="O1245" s="36">
        <v>340</v>
      </c>
      <c r="P1245" s="35" t="s">
        <v>177</v>
      </c>
      <c r="Q1245" s="40" t="s">
        <v>193</v>
      </c>
    </row>
    <row r="1246" spans="1:17">
      <c r="A1246" s="14" t="s">
        <v>112</v>
      </c>
      <c r="B1246" s="14">
        <v>2000</v>
      </c>
      <c r="C1246" s="34">
        <v>27477</v>
      </c>
      <c r="D1246" s="32">
        <v>2.2009354500324252E-4</v>
      </c>
      <c r="K1246" s="34">
        <v>124842371</v>
      </c>
      <c r="L1246" s="32">
        <v>0.57499999999999996</v>
      </c>
      <c r="M1246" s="34">
        <f>K1246*L1246</f>
        <v>71784363.324999988</v>
      </c>
      <c r="N1246" s="34">
        <f>K1246-M1246</f>
        <v>53058007.675000012</v>
      </c>
      <c r="O1246" s="34">
        <v>270</v>
      </c>
      <c r="P1246" s="14" t="s">
        <v>177</v>
      </c>
      <c r="Q1246" s="15" t="s">
        <v>193</v>
      </c>
    </row>
    <row r="1247" spans="1:17">
      <c r="A1247" s="14" t="s">
        <v>112</v>
      </c>
      <c r="B1247" s="14">
        <v>2001</v>
      </c>
      <c r="C1247" s="34">
        <v>305696</v>
      </c>
      <c r="D1247" s="32">
        <v>2.3897816820266544E-3</v>
      </c>
      <c r="K1247" s="34">
        <v>127917961</v>
      </c>
      <c r="L1247" s="32">
        <v>0.56759999999999999</v>
      </c>
      <c r="M1247" s="34">
        <f t="shared" ref="M1247:M1255" si="334">K1247*L1247</f>
        <v>72606234.663599998</v>
      </c>
      <c r="N1247" s="34">
        <f t="shared" ref="N1247:N1248" si="335">K1247-M1247</f>
        <v>55311726.336400002</v>
      </c>
      <c r="O1247" s="34">
        <v>310</v>
      </c>
      <c r="P1247" s="14" t="s">
        <v>177</v>
      </c>
      <c r="Q1247" s="15" t="s">
        <v>193</v>
      </c>
    </row>
    <row r="1248" spans="1:17">
      <c r="A1248" s="14" t="s">
        <v>112</v>
      </c>
      <c r="B1248" s="14">
        <v>2002</v>
      </c>
      <c r="C1248" s="34">
        <v>1598787</v>
      </c>
      <c r="D1248" s="32">
        <v>1.2198820011699762E-2</v>
      </c>
      <c r="K1248" s="34">
        <v>131060791</v>
      </c>
      <c r="L1248" s="32">
        <v>0.56020000000000003</v>
      </c>
      <c r="M1248" s="34">
        <f t="shared" si="334"/>
        <v>73420255.118200004</v>
      </c>
      <c r="N1248" s="34">
        <f t="shared" si="335"/>
        <v>57640535.881799996</v>
      </c>
      <c r="O1248" s="34">
        <v>350</v>
      </c>
      <c r="P1248" s="14" t="s">
        <v>177</v>
      </c>
      <c r="Q1248" s="15" t="s">
        <v>193</v>
      </c>
    </row>
    <row r="1249" spans="1:17">
      <c r="A1249" s="14" t="s">
        <v>112</v>
      </c>
      <c r="B1249" s="14">
        <v>2003</v>
      </c>
      <c r="C1249" s="34">
        <v>3178790</v>
      </c>
      <c r="D1249" s="32">
        <v>2.367462108533569E-2</v>
      </c>
      <c r="K1249" s="34">
        <v>134269942</v>
      </c>
      <c r="L1249" s="32">
        <v>0.55279999999999996</v>
      </c>
      <c r="M1249" s="34">
        <f t="shared" si="334"/>
        <v>74224423.937600002</v>
      </c>
      <c r="N1249" s="34">
        <f>K1249-M1249</f>
        <v>60045518.062399998</v>
      </c>
      <c r="O1249" s="34">
        <v>410</v>
      </c>
      <c r="P1249" s="14" t="s">
        <v>177</v>
      </c>
      <c r="Q1249" s="15" t="s">
        <v>193</v>
      </c>
    </row>
    <row r="1250" spans="1:17">
      <c r="A1250" s="14" t="s">
        <v>112</v>
      </c>
      <c r="B1250" s="14">
        <v>2004</v>
      </c>
      <c r="C1250" s="34">
        <v>6871823</v>
      </c>
      <c r="D1250" s="32">
        <v>4.9961052713183692E-2</v>
      </c>
      <c r="K1250" s="34">
        <v>137543599</v>
      </c>
      <c r="L1250" s="32">
        <v>0.5454</v>
      </c>
      <c r="M1250" s="34">
        <f t="shared" si="334"/>
        <v>75016278.894600004</v>
      </c>
      <c r="N1250" s="34">
        <f t="shared" ref="N1250:N1255" si="336">K1250-M1250</f>
        <v>62527320.105399996</v>
      </c>
      <c r="O1250" s="34">
        <v>530</v>
      </c>
      <c r="P1250" s="14" t="s">
        <v>177</v>
      </c>
      <c r="Q1250" s="15" t="s">
        <v>193</v>
      </c>
    </row>
    <row r="1251" spans="1:17">
      <c r="A1251" s="14" t="s">
        <v>112</v>
      </c>
      <c r="B1251" s="14">
        <v>2005</v>
      </c>
      <c r="C1251" s="34">
        <v>18398896</v>
      </c>
      <c r="D1251" s="32">
        <v>0.13060109388528385</v>
      </c>
      <c r="K1251" s="34">
        <v>140878575</v>
      </c>
      <c r="L1251" s="32">
        <v>0.53799999999999992</v>
      </c>
      <c r="M1251" s="34">
        <f t="shared" si="334"/>
        <v>75792673.349999994</v>
      </c>
      <c r="N1251" s="34">
        <f t="shared" si="336"/>
        <v>65085901.650000006</v>
      </c>
      <c r="O1251" s="34">
        <v>620</v>
      </c>
      <c r="P1251" s="14" t="s">
        <v>177</v>
      </c>
      <c r="Q1251" s="15" t="s">
        <v>193</v>
      </c>
    </row>
    <row r="1252" spans="1:17">
      <c r="A1252" s="14" t="s">
        <v>112</v>
      </c>
      <c r="B1252" s="14">
        <v>2006</v>
      </c>
      <c r="C1252" s="34">
        <v>32487707</v>
      </c>
      <c r="D1252" s="32">
        <v>0.22518188446138243</v>
      </c>
      <c r="K1252" s="34">
        <v>144273182</v>
      </c>
      <c r="L1252" s="32">
        <v>0.53079999999999994</v>
      </c>
      <c r="M1252" s="34">
        <f t="shared" si="334"/>
        <v>76580205.00559999</v>
      </c>
      <c r="N1252" s="34">
        <f t="shared" si="336"/>
        <v>67692976.99440001</v>
      </c>
      <c r="O1252" s="34">
        <v>830</v>
      </c>
      <c r="P1252" s="14" t="s">
        <v>177</v>
      </c>
      <c r="Q1252" s="15" t="s">
        <v>193</v>
      </c>
    </row>
    <row r="1253" spans="1:17">
      <c r="A1253" s="14" t="s">
        <v>112</v>
      </c>
      <c r="B1253" s="14">
        <v>2007</v>
      </c>
      <c r="C1253" s="34">
        <v>40879078</v>
      </c>
      <c r="D1253" s="32">
        <v>0.27673008385090347</v>
      </c>
      <c r="K1253" s="34">
        <v>147721843</v>
      </c>
      <c r="L1253" s="32">
        <v>0.52359999999999995</v>
      </c>
      <c r="M1253" s="34">
        <f t="shared" si="334"/>
        <v>77347156.994799986</v>
      </c>
      <c r="N1253" s="34">
        <f t="shared" si="336"/>
        <v>70374686.005200014</v>
      </c>
      <c r="O1253" s="34">
        <v>960</v>
      </c>
      <c r="P1253" s="14" t="s">
        <v>177</v>
      </c>
      <c r="Q1253" s="15" t="s">
        <v>193</v>
      </c>
    </row>
    <row r="1254" spans="1:17">
      <c r="A1254" s="14" t="s">
        <v>112</v>
      </c>
      <c r="B1254" s="14">
        <v>2008</v>
      </c>
      <c r="C1254" s="34">
        <v>62988492</v>
      </c>
      <c r="D1254" s="32">
        <v>0.41655679572106635</v>
      </c>
      <c r="K1254" s="34">
        <v>151212254</v>
      </c>
      <c r="L1254" s="32">
        <v>0.51639999999999997</v>
      </c>
      <c r="M1254" s="34">
        <f t="shared" si="334"/>
        <v>78086007.965599999</v>
      </c>
      <c r="N1254" s="34">
        <f t="shared" si="336"/>
        <v>73126246.034400001</v>
      </c>
      <c r="O1254" s="34">
        <v>1170</v>
      </c>
      <c r="P1254" s="14" t="s">
        <v>177</v>
      </c>
      <c r="Q1254" s="15" t="s">
        <v>193</v>
      </c>
    </row>
    <row r="1255" spans="1:17">
      <c r="A1255" s="14" t="s">
        <v>112</v>
      </c>
      <c r="B1255" s="14">
        <v>2009</v>
      </c>
      <c r="C1255" s="34">
        <v>73096454</v>
      </c>
      <c r="D1255" s="32">
        <v>0.47241632157490016</v>
      </c>
      <c r="E1255" s="33">
        <v>49.521334000000003</v>
      </c>
      <c r="F1255" s="41" t="s">
        <v>207</v>
      </c>
      <c r="G1255" s="41" t="s">
        <v>207</v>
      </c>
      <c r="H1255" s="33">
        <v>9.5412847000000003</v>
      </c>
      <c r="I1255" s="41" t="s">
        <v>207</v>
      </c>
      <c r="J1255" s="41" t="s">
        <v>207</v>
      </c>
      <c r="K1255" s="34">
        <v>154728892</v>
      </c>
      <c r="L1255" s="32">
        <v>0.50919999999999999</v>
      </c>
      <c r="M1255" s="34">
        <f t="shared" si="334"/>
        <v>78787951.806400001</v>
      </c>
      <c r="N1255" s="34">
        <f t="shared" si="336"/>
        <v>75940940.193599999</v>
      </c>
      <c r="O1255" s="34">
        <v>1140</v>
      </c>
      <c r="P1255" s="14" t="s">
        <v>177</v>
      </c>
      <c r="Q1255" s="15" t="s">
        <v>193</v>
      </c>
    </row>
    <row r="1256" spans="1:17" s="35" customFormat="1">
      <c r="A1256" s="35" t="s">
        <v>112</v>
      </c>
      <c r="B1256" s="35">
        <v>2010</v>
      </c>
      <c r="C1256" s="36">
        <v>88792669</v>
      </c>
      <c r="D1256" s="37">
        <v>0.56105920674337639</v>
      </c>
      <c r="E1256" s="38"/>
      <c r="F1256" s="38"/>
      <c r="G1256" s="37"/>
      <c r="H1256" s="38"/>
      <c r="I1256" s="38"/>
      <c r="J1256" s="38"/>
      <c r="K1256" s="36">
        <v>158259000</v>
      </c>
      <c r="L1256" s="39" t="s">
        <v>207</v>
      </c>
      <c r="M1256" s="39" t="s">
        <v>207</v>
      </c>
      <c r="N1256" s="39" t="s">
        <v>207</v>
      </c>
      <c r="O1256" s="36">
        <v>1140</v>
      </c>
      <c r="P1256" s="35" t="s">
        <v>177</v>
      </c>
      <c r="Q1256" s="40" t="s">
        <v>193</v>
      </c>
    </row>
    <row r="1257" spans="1:17">
      <c r="A1257" s="14" t="s">
        <v>113</v>
      </c>
      <c r="B1257" s="14">
        <v>2000</v>
      </c>
      <c r="C1257" s="34">
        <v>3300000</v>
      </c>
      <c r="D1257" s="32">
        <v>0.73480293921175688</v>
      </c>
      <c r="K1257" s="34">
        <v>4491000</v>
      </c>
      <c r="L1257" s="32">
        <v>0.23899999999999999</v>
      </c>
      <c r="M1257" s="34">
        <f>K1257*L1257</f>
        <v>1073349</v>
      </c>
      <c r="N1257" s="34">
        <f>K1257-M1257</f>
        <v>3417651</v>
      </c>
      <c r="O1257" s="34">
        <v>35870</v>
      </c>
      <c r="P1257" s="14" t="s">
        <v>178</v>
      </c>
      <c r="Q1257" s="15" t="s">
        <v>204</v>
      </c>
    </row>
    <row r="1258" spans="1:17">
      <c r="A1258" s="14" t="s">
        <v>113</v>
      </c>
      <c r="B1258" s="14">
        <v>2001</v>
      </c>
      <c r="C1258" s="34">
        <v>3600000</v>
      </c>
      <c r="D1258" s="32">
        <v>0.79769554619986704</v>
      </c>
      <c r="K1258" s="34">
        <v>4513000</v>
      </c>
      <c r="L1258" s="32">
        <v>0.2366</v>
      </c>
      <c r="M1258" s="34">
        <f t="shared" ref="M1258:M1266" si="337">K1258*L1258</f>
        <v>1067775.8</v>
      </c>
      <c r="N1258" s="34">
        <f t="shared" ref="N1258:N1259" si="338">K1258-M1258</f>
        <v>3445224.2</v>
      </c>
      <c r="O1258" s="34">
        <v>37530</v>
      </c>
      <c r="P1258" s="14" t="s">
        <v>178</v>
      </c>
      <c r="Q1258" s="15" t="s">
        <v>204</v>
      </c>
    </row>
    <row r="1259" spans="1:17">
      <c r="A1259" s="14" t="s">
        <v>113</v>
      </c>
      <c r="B1259" s="14">
        <v>2002</v>
      </c>
      <c r="C1259" s="34">
        <v>3900000</v>
      </c>
      <c r="D1259" s="32">
        <v>0.85940943146760684</v>
      </c>
      <c r="K1259" s="34">
        <v>4538000</v>
      </c>
      <c r="L1259" s="32">
        <v>0.23420000000000002</v>
      </c>
      <c r="M1259" s="34">
        <f t="shared" si="337"/>
        <v>1062799.6000000001</v>
      </c>
      <c r="N1259" s="34">
        <f t="shared" si="338"/>
        <v>3475200.4</v>
      </c>
      <c r="O1259" s="34">
        <v>39200</v>
      </c>
      <c r="P1259" s="14" t="s">
        <v>178</v>
      </c>
      <c r="Q1259" s="15" t="s">
        <v>204</v>
      </c>
    </row>
    <row r="1260" spans="1:17">
      <c r="A1260" s="14" t="s">
        <v>113</v>
      </c>
      <c r="B1260" s="14">
        <v>2003</v>
      </c>
      <c r="C1260" s="34">
        <v>4163381</v>
      </c>
      <c r="D1260" s="32">
        <v>0.91204210387960305</v>
      </c>
      <c r="K1260" s="34">
        <v>4564900</v>
      </c>
      <c r="L1260" s="32">
        <v>0.23180000000000001</v>
      </c>
      <c r="M1260" s="34">
        <f t="shared" si="337"/>
        <v>1058143.82</v>
      </c>
      <c r="N1260" s="34">
        <f>K1260-M1260</f>
        <v>3506756.1799999997</v>
      </c>
      <c r="O1260" s="34">
        <v>44030</v>
      </c>
      <c r="P1260" s="14" t="s">
        <v>178</v>
      </c>
      <c r="Q1260" s="15" t="s">
        <v>204</v>
      </c>
    </row>
    <row r="1261" spans="1:17">
      <c r="A1261" s="14" t="s">
        <v>113</v>
      </c>
      <c r="B1261" s="14">
        <v>2004</v>
      </c>
      <c r="C1261" s="34">
        <v>4538426</v>
      </c>
      <c r="D1261" s="32">
        <v>0.98834394973812867</v>
      </c>
      <c r="K1261" s="34">
        <v>4591950</v>
      </c>
      <c r="L1261" s="32">
        <v>0.22940000000000002</v>
      </c>
      <c r="M1261" s="34">
        <f t="shared" si="337"/>
        <v>1053393.33</v>
      </c>
      <c r="N1261" s="34">
        <f t="shared" ref="N1261:N1266" si="339">K1261-M1261</f>
        <v>3538556.67</v>
      </c>
      <c r="O1261" s="34">
        <v>53110</v>
      </c>
      <c r="P1261" s="14" t="s">
        <v>178</v>
      </c>
      <c r="Q1261" s="15" t="s">
        <v>204</v>
      </c>
    </row>
    <row r="1262" spans="1:17">
      <c r="A1262" s="14" t="s">
        <v>113</v>
      </c>
      <c r="B1262" s="14">
        <v>2005</v>
      </c>
      <c r="C1262" s="34">
        <v>4633986</v>
      </c>
      <c r="D1262" s="32">
        <v>1.0023113360586593</v>
      </c>
      <c r="K1262" s="34">
        <v>4623300</v>
      </c>
      <c r="L1262" s="32">
        <v>0.22699999999999998</v>
      </c>
      <c r="M1262" s="34">
        <f t="shared" si="337"/>
        <v>1049489.0999999999</v>
      </c>
      <c r="N1262" s="34">
        <f t="shared" si="339"/>
        <v>3573810.9000000004</v>
      </c>
      <c r="O1262" s="34">
        <v>62280</v>
      </c>
      <c r="P1262" s="14" t="s">
        <v>178</v>
      </c>
      <c r="Q1262" s="15" t="s">
        <v>204</v>
      </c>
    </row>
    <row r="1263" spans="1:17">
      <c r="A1263" s="14" t="s">
        <v>113</v>
      </c>
      <c r="B1263" s="14">
        <v>2006</v>
      </c>
      <c r="C1263" s="34">
        <v>4644171</v>
      </c>
      <c r="D1263" s="32">
        <v>0.99645845442625613</v>
      </c>
      <c r="K1263" s="34">
        <v>4660677</v>
      </c>
      <c r="L1263" s="32">
        <v>0.22640000000000002</v>
      </c>
      <c r="M1263" s="34">
        <f t="shared" si="337"/>
        <v>1055177.2728000002</v>
      </c>
      <c r="N1263" s="34">
        <f t="shared" si="339"/>
        <v>3605499.7271999996</v>
      </c>
      <c r="O1263" s="34">
        <v>68190</v>
      </c>
      <c r="P1263" s="14" t="s">
        <v>178</v>
      </c>
      <c r="Q1263" s="15" t="s">
        <v>204</v>
      </c>
    </row>
    <row r="1264" spans="1:17">
      <c r="A1264" s="14" t="s">
        <v>113</v>
      </c>
      <c r="B1264" s="14">
        <v>2007</v>
      </c>
      <c r="C1264" s="34">
        <v>4775186</v>
      </c>
      <c r="D1264" s="32">
        <v>1.0140222668492613</v>
      </c>
      <c r="K1264" s="34">
        <v>4709153</v>
      </c>
      <c r="L1264" s="32">
        <v>0.22579999999999997</v>
      </c>
      <c r="M1264" s="34">
        <f t="shared" si="337"/>
        <v>1063326.7473999998</v>
      </c>
      <c r="N1264" s="34">
        <f t="shared" si="339"/>
        <v>3645826.2526000002</v>
      </c>
      <c r="O1264" s="34">
        <v>76840</v>
      </c>
      <c r="P1264" s="14" t="s">
        <v>178</v>
      </c>
      <c r="Q1264" s="15" t="s">
        <v>204</v>
      </c>
    </row>
    <row r="1265" spans="1:17">
      <c r="A1265" s="14" t="s">
        <v>113</v>
      </c>
      <c r="B1265" s="14">
        <v>2008</v>
      </c>
      <c r="C1265" s="34">
        <v>5023630</v>
      </c>
      <c r="D1265" s="32">
        <v>1.0535668296627752</v>
      </c>
      <c r="K1265" s="34">
        <v>4768212</v>
      </c>
      <c r="L1265" s="32">
        <v>0.22519999999999998</v>
      </c>
      <c r="M1265" s="34">
        <f t="shared" si="337"/>
        <v>1073801.3424</v>
      </c>
      <c r="N1265" s="34">
        <f t="shared" si="339"/>
        <v>3694410.6576</v>
      </c>
      <c r="O1265" s="34">
        <v>86670</v>
      </c>
      <c r="P1265" s="14" t="s">
        <v>178</v>
      </c>
      <c r="Q1265" s="15" t="s">
        <v>204</v>
      </c>
    </row>
    <row r="1266" spans="1:17">
      <c r="A1266" s="14" t="s">
        <v>113</v>
      </c>
      <c r="B1266" s="14">
        <v>2009</v>
      </c>
      <c r="C1266" s="34">
        <v>5173471</v>
      </c>
      <c r="D1266" s="32">
        <v>1.07176927134197</v>
      </c>
      <c r="E1266" s="41" t="s">
        <v>207</v>
      </c>
      <c r="F1266" s="41" t="s">
        <v>207</v>
      </c>
      <c r="G1266" s="41" t="s">
        <v>207</v>
      </c>
      <c r="H1266" s="33">
        <v>34.491199999999999</v>
      </c>
      <c r="I1266" s="33">
        <v>56.845640000000003</v>
      </c>
      <c r="J1266" s="33">
        <v>3014.453</v>
      </c>
      <c r="K1266" s="34">
        <v>4827038</v>
      </c>
      <c r="L1266" s="32">
        <v>0.22460000000000002</v>
      </c>
      <c r="M1266" s="34">
        <f t="shared" si="337"/>
        <v>1084152.7348000002</v>
      </c>
      <c r="N1266" s="34">
        <f t="shared" si="339"/>
        <v>3742885.2651999998</v>
      </c>
      <c r="O1266" s="34">
        <v>86440</v>
      </c>
      <c r="P1266" s="14" t="s">
        <v>178</v>
      </c>
      <c r="Q1266" s="15" t="s">
        <v>204</v>
      </c>
    </row>
    <row r="1267" spans="1:17" s="35" customFormat="1">
      <c r="A1267" s="35" t="s">
        <v>113</v>
      </c>
      <c r="B1267" s="35">
        <v>2010</v>
      </c>
      <c r="C1267" s="36">
        <v>5358577</v>
      </c>
      <c r="D1267" s="37">
        <v>1.0973944296539013</v>
      </c>
      <c r="E1267" s="38"/>
      <c r="F1267" s="38"/>
      <c r="G1267" s="37"/>
      <c r="H1267" s="38"/>
      <c r="I1267" s="38"/>
      <c r="J1267" s="38"/>
      <c r="K1267" s="36">
        <v>4883000</v>
      </c>
      <c r="L1267" s="39" t="s">
        <v>207</v>
      </c>
      <c r="M1267" s="39" t="s">
        <v>207</v>
      </c>
      <c r="N1267" s="39" t="s">
        <v>207</v>
      </c>
      <c r="O1267" s="36">
        <v>86440</v>
      </c>
      <c r="P1267" s="35" t="s">
        <v>178</v>
      </c>
      <c r="Q1267" s="40" t="s">
        <v>204</v>
      </c>
    </row>
    <row r="1268" spans="1:17">
      <c r="A1268" s="14" t="s">
        <v>114</v>
      </c>
      <c r="B1268" s="14">
        <v>2000</v>
      </c>
      <c r="C1268" s="34">
        <v>155890</v>
      </c>
      <c r="D1268" s="32">
        <v>6.4895112114642342E-2</v>
      </c>
      <c r="K1268" s="34">
        <v>2402184</v>
      </c>
      <c r="L1268" s="32">
        <v>0.28399999999999997</v>
      </c>
      <c r="M1268" s="34">
        <f>K1268*L1268</f>
        <v>682220.25599999994</v>
      </c>
      <c r="N1268" s="34">
        <f>K1268-M1268</f>
        <v>1719963.7439999999</v>
      </c>
      <c r="O1268" s="34">
        <v>6720</v>
      </c>
      <c r="P1268" s="14" t="s">
        <v>178</v>
      </c>
      <c r="Q1268" s="15" t="s">
        <v>192</v>
      </c>
    </row>
    <row r="1269" spans="1:17">
      <c r="A1269" s="14" t="s">
        <v>114</v>
      </c>
      <c r="B1269" s="14">
        <v>2001</v>
      </c>
      <c r="C1269" s="34">
        <v>265057</v>
      </c>
      <c r="D1269" s="32">
        <v>0.10848111217931795</v>
      </c>
      <c r="K1269" s="34">
        <v>2443347</v>
      </c>
      <c r="L1269" s="32">
        <v>0.28420000000000001</v>
      </c>
      <c r="M1269" s="34">
        <f t="shared" ref="M1269:M1277" si="340">K1269*L1269</f>
        <v>694399.21739999996</v>
      </c>
      <c r="N1269" s="34">
        <f t="shared" ref="N1269:N1270" si="341">K1269-M1269</f>
        <v>1748947.7826</v>
      </c>
      <c r="O1269" s="34">
        <v>7700</v>
      </c>
      <c r="P1269" s="14" t="s">
        <v>178</v>
      </c>
      <c r="Q1269" s="15" t="s">
        <v>192</v>
      </c>
    </row>
    <row r="1270" spans="1:17">
      <c r="A1270" s="14" t="s">
        <v>114</v>
      </c>
      <c r="B1270" s="14">
        <v>2002</v>
      </c>
      <c r="C1270" s="34">
        <v>445105</v>
      </c>
      <c r="D1270" s="32">
        <v>0.17918267692128087</v>
      </c>
      <c r="K1270" s="34">
        <v>2484085</v>
      </c>
      <c r="L1270" s="32">
        <v>0.28439999999999999</v>
      </c>
      <c r="M1270" s="34">
        <f t="shared" si="340"/>
        <v>706473.77399999998</v>
      </c>
      <c r="N1270" s="34">
        <f t="shared" si="341"/>
        <v>1777611.226</v>
      </c>
      <c r="O1270" s="34">
        <v>7870</v>
      </c>
      <c r="P1270" s="14" t="s">
        <v>178</v>
      </c>
      <c r="Q1270" s="15" t="s">
        <v>192</v>
      </c>
    </row>
    <row r="1271" spans="1:17">
      <c r="A1271" s="14" t="s">
        <v>114</v>
      </c>
      <c r="B1271" s="14">
        <v>2003</v>
      </c>
      <c r="C1271" s="34">
        <v>640513</v>
      </c>
      <c r="D1271" s="32">
        <v>0.25359308973845801</v>
      </c>
      <c r="K1271" s="34">
        <v>2525751</v>
      </c>
      <c r="L1271" s="32">
        <v>0.28460000000000002</v>
      </c>
      <c r="M1271" s="34">
        <f t="shared" si="340"/>
        <v>718828.73460000008</v>
      </c>
      <c r="N1271" s="34">
        <f>K1271-M1271</f>
        <v>1806922.2653999999</v>
      </c>
      <c r="O1271" s="34">
        <v>8140</v>
      </c>
      <c r="P1271" s="14" t="s">
        <v>178</v>
      </c>
      <c r="Q1271" s="15" t="s">
        <v>192</v>
      </c>
    </row>
    <row r="1272" spans="1:17">
      <c r="A1272" s="14" t="s">
        <v>114</v>
      </c>
      <c r="B1272" s="14">
        <v>2004</v>
      </c>
      <c r="C1272" s="34">
        <v>816617</v>
      </c>
      <c r="D1272" s="32">
        <v>0.31775438012142587</v>
      </c>
      <c r="K1272" s="34">
        <v>2569963</v>
      </c>
      <c r="L1272" s="32">
        <v>0.2848</v>
      </c>
      <c r="M1272" s="34">
        <f t="shared" si="340"/>
        <v>731925.46239999996</v>
      </c>
      <c r="N1272" s="34">
        <f t="shared" ref="N1272:N1277" si="342">K1272-M1272</f>
        <v>1838037.5375999999</v>
      </c>
      <c r="O1272" s="34">
        <v>9140</v>
      </c>
      <c r="P1272" s="14" t="s">
        <v>178</v>
      </c>
      <c r="Q1272" s="15" t="s">
        <v>192</v>
      </c>
    </row>
    <row r="1273" spans="1:17">
      <c r="A1273" s="14" t="s">
        <v>114</v>
      </c>
      <c r="B1273" s="14">
        <v>2005</v>
      </c>
      <c r="C1273" s="34">
        <v>1333000</v>
      </c>
      <c r="D1273" s="32">
        <v>0.50919978470742788</v>
      </c>
      <c r="K1273" s="34">
        <v>2617833</v>
      </c>
      <c r="L1273" s="32">
        <v>0.28499999999999998</v>
      </c>
      <c r="M1273" s="34">
        <f t="shared" si="340"/>
        <v>746082.40499999991</v>
      </c>
      <c r="N1273" s="34">
        <f t="shared" si="342"/>
        <v>1871750.5950000002</v>
      </c>
      <c r="O1273" s="34">
        <v>10380</v>
      </c>
      <c r="P1273" s="14" t="s">
        <v>178</v>
      </c>
      <c r="Q1273" s="15" t="s">
        <v>192</v>
      </c>
    </row>
    <row r="1274" spans="1:17">
      <c r="A1274" s="14" t="s">
        <v>114</v>
      </c>
      <c r="B1274" s="14">
        <v>2006</v>
      </c>
      <c r="C1274" s="34">
        <v>1818000</v>
      </c>
      <c r="D1274" s="32">
        <v>0.68088485068659632</v>
      </c>
      <c r="K1274" s="34">
        <v>2670055</v>
      </c>
      <c r="L1274" s="32">
        <v>0.28460000000000002</v>
      </c>
      <c r="M1274" s="34">
        <f t="shared" si="340"/>
        <v>759897.65300000005</v>
      </c>
      <c r="N1274" s="34">
        <f t="shared" si="342"/>
        <v>1910157.3470000001</v>
      </c>
      <c r="O1274" s="34">
        <v>12230</v>
      </c>
      <c r="P1274" s="14" t="s">
        <v>178</v>
      </c>
      <c r="Q1274" s="15" t="s">
        <v>192</v>
      </c>
    </row>
    <row r="1275" spans="1:17">
      <c r="A1275" s="14" t="s">
        <v>114</v>
      </c>
      <c r="B1275" s="14">
        <v>2007</v>
      </c>
      <c r="C1275" s="34">
        <v>2499885</v>
      </c>
      <c r="D1275" s="32">
        <v>0.91695120971602184</v>
      </c>
      <c r="K1275" s="34">
        <v>2726301</v>
      </c>
      <c r="L1275" s="32">
        <v>0.28420000000000001</v>
      </c>
      <c r="M1275" s="34">
        <f t="shared" si="340"/>
        <v>774814.74420000007</v>
      </c>
      <c r="N1275" s="34">
        <f t="shared" si="342"/>
        <v>1951486.2557999999</v>
      </c>
      <c r="O1275" s="34">
        <v>14300</v>
      </c>
      <c r="P1275" s="14" t="s">
        <v>178</v>
      </c>
      <c r="Q1275" s="15" t="s">
        <v>192</v>
      </c>
    </row>
    <row r="1276" spans="1:17">
      <c r="A1276" s="14" t="s">
        <v>114</v>
      </c>
      <c r="B1276" s="14">
        <v>2008</v>
      </c>
      <c r="C1276" s="34">
        <v>3219865</v>
      </c>
      <c r="D1276" s="32">
        <v>1.1559955783110341</v>
      </c>
      <c r="K1276" s="34">
        <v>2785361</v>
      </c>
      <c r="L1276" s="32">
        <v>0.2838</v>
      </c>
      <c r="M1276" s="34">
        <f t="shared" si="340"/>
        <v>790485.45180000004</v>
      </c>
      <c r="N1276" s="34">
        <f t="shared" si="342"/>
        <v>1994875.5482000001</v>
      </c>
      <c r="O1276" s="34">
        <v>17890</v>
      </c>
      <c r="P1276" s="14" t="s">
        <v>178</v>
      </c>
      <c r="Q1276" s="15" t="s">
        <v>192</v>
      </c>
    </row>
    <row r="1277" spans="1:17">
      <c r="A1277" s="14" t="s">
        <v>114</v>
      </c>
      <c r="B1277" s="14">
        <v>2009</v>
      </c>
      <c r="C1277" s="34">
        <v>3970763</v>
      </c>
      <c r="D1277" s="32">
        <v>1.3954952089589743</v>
      </c>
      <c r="E1277" s="33">
        <v>104.26110000000001</v>
      </c>
      <c r="F1277" s="33">
        <v>41.279119999999999</v>
      </c>
      <c r="G1277" s="41" t="s">
        <v>207</v>
      </c>
      <c r="H1277" s="33">
        <v>23.827141000000001</v>
      </c>
      <c r="I1277" s="33">
        <v>45.91084</v>
      </c>
      <c r="J1277" s="41" t="s">
        <v>207</v>
      </c>
      <c r="K1277" s="34">
        <v>2845415</v>
      </c>
      <c r="L1277" s="32">
        <v>0.28339999999999999</v>
      </c>
      <c r="M1277" s="34">
        <f t="shared" si="340"/>
        <v>806390.61099999992</v>
      </c>
      <c r="N1277" s="34">
        <f t="shared" si="342"/>
        <v>2039024.389</v>
      </c>
      <c r="O1277" s="34">
        <v>17890</v>
      </c>
      <c r="P1277" s="14" t="s">
        <v>178</v>
      </c>
      <c r="Q1277" s="15" t="s">
        <v>192</v>
      </c>
    </row>
    <row r="1278" spans="1:17" s="35" customFormat="1">
      <c r="A1278" s="35" t="s">
        <v>114</v>
      </c>
      <c r="B1278" s="35">
        <v>2010</v>
      </c>
      <c r="C1278" s="36">
        <v>4204534</v>
      </c>
      <c r="D1278" s="37">
        <v>1.4473438898450948</v>
      </c>
      <c r="E1278" s="38"/>
      <c r="F1278" s="38"/>
      <c r="G1278" s="37"/>
      <c r="H1278" s="38"/>
      <c r="I1278" s="38"/>
      <c r="J1278" s="38"/>
      <c r="K1278" s="36">
        <v>2905000</v>
      </c>
      <c r="L1278" s="39" t="s">
        <v>207</v>
      </c>
      <c r="M1278" s="39" t="s">
        <v>207</v>
      </c>
      <c r="N1278" s="39" t="s">
        <v>207</v>
      </c>
      <c r="O1278" s="36">
        <v>17890</v>
      </c>
      <c r="P1278" s="35" t="s">
        <v>178</v>
      </c>
      <c r="Q1278" s="40" t="s">
        <v>192</v>
      </c>
    </row>
    <row r="1279" spans="1:17">
      <c r="A1279" s="14" t="s">
        <v>115</v>
      </c>
      <c r="B1279" s="14">
        <v>2000</v>
      </c>
      <c r="C1279" s="34">
        <v>371391.48737940856</v>
      </c>
      <c r="D1279" s="32">
        <v>2.6896834254012789E-3</v>
      </c>
      <c r="K1279" s="34">
        <v>138080000</v>
      </c>
      <c r="L1279" s="32">
        <v>0.66799999999999993</v>
      </c>
      <c r="M1279" s="34">
        <f>K1279*L1279</f>
        <v>92237439.999999985</v>
      </c>
      <c r="N1279" s="34">
        <f>K1279-M1279</f>
        <v>45842560.000000015</v>
      </c>
      <c r="O1279" s="34">
        <v>490</v>
      </c>
      <c r="P1279" s="14" t="s">
        <v>177</v>
      </c>
      <c r="Q1279" s="15" t="s">
        <v>190</v>
      </c>
    </row>
    <row r="1280" spans="1:17">
      <c r="A1280" s="14" t="s">
        <v>115</v>
      </c>
      <c r="B1280" s="14">
        <v>2001</v>
      </c>
      <c r="C1280" s="34">
        <v>1030580.2626557529</v>
      </c>
      <c r="D1280" s="32">
        <v>7.2858193355324627E-3</v>
      </c>
      <c r="K1280" s="34">
        <v>141450153.40000001</v>
      </c>
      <c r="L1280" s="32">
        <v>0.66459999999999997</v>
      </c>
      <c r="M1280" s="34">
        <f t="shared" ref="M1280:M1288" si="343">K1280*L1280</f>
        <v>94007771.949640006</v>
      </c>
      <c r="N1280" s="34">
        <f t="shared" ref="N1280:N1281" si="344">K1280-M1280</f>
        <v>47442381.45036</v>
      </c>
      <c r="O1280" s="34">
        <v>500</v>
      </c>
      <c r="P1280" s="14" t="s">
        <v>177</v>
      </c>
      <c r="Q1280" s="15" t="s">
        <v>190</v>
      </c>
    </row>
    <row r="1281" spans="1:17">
      <c r="A1281" s="14" t="s">
        <v>115</v>
      </c>
      <c r="B1281" s="14">
        <v>2002</v>
      </c>
      <c r="C1281" s="34">
        <v>1878754.0628158462</v>
      </c>
      <c r="D1281" s="32">
        <v>1.2965650954978848E-2</v>
      </c>
      <c r="K1281" s="34">
        <v>144902409.40000001</v>
      </c>
      <c r="L1281" s="32">
        <v>0.66120000000000001</v>
      </c>
      <c r="M1281" s="34">
        <f t="shared" si="343"/>
        <v>95809473.095280007</v>
      </c>
      <c r="N1281" s="34">
        <f t="shared" si="344"/>
        <v>49092936.304719999</v>
      </c>
      <c r="O1281" s="34">
        <v>510</v>
      </c>
      <c r="P1281" s="14" t="s">
        <v>177</v>
      </c>
      <c r="Q1281" s="15" t="s">
        <v>190</v>
      </c>
    </row>
    <row r="1282" spans="1:17">
      <c r="A1282" s="14" t="s">
        <v>115</v>
      </c>
      <c r="B1282" s="14">
        <v>2003</v>
      </c>
      <c r="C1282" s="34">
        <v>3360407.4787888061</v>
      </c>
      <c r="D1282" s="32">
        <v>2.2638341774371708E-2</v>
      </c>
      <c r="K1282" s="34">
        <v>148438764.30000001</v>
      </c>
      <c r="L1282" s="32">
        <v>0.65780000000000005</v>
      </c>
      <c r="M1282" s="34">
        <f t="shared" si="343"/>
        <v>97643019.156540021</v>
      </c>
      <c r="N1282" s="34">
        <f>K1282-M1282</f>
        <v>50795745.143459991</v>
      </c>
      <c r="O1282" s="34">
        <v>560</v>
      </c>
      <c r="P1282" s="14" t="s">
        <v>177</v>
      </c>
      <c r="Q1282" s="15" t="s">
        <v>190</v>
      </c>
    </row>
    <row r="1283" spans="1:17">
      <c r="A1283" s="14" t="s">
        <v>115</v>
      </c>
      <c r="B1283" s="14">
        <v>2004</v>
      </c>
      <c r="C1283" s="34">
        <v>5318149.2179618413</v>
      </c>
      <c r="D1283" s="32">
        <v>3.4973727779453213E-2</v>
      </c>
      <c r="K1283" s="34">
        <v>152061263</v>
      </c>
      <c r="L1283" s="32">
        <v>0.65439999999999998</v>
      </c>
      <c r="M1283" s="34">
        <f t="shared" si="343"/>
        <v>99508890.507200003</v>
      </c>
      <c r="N1283" s="34">
        <f t="shared" ref="N1283:N1288" si="345">K1283-M1283</f>
        <v>52552372.492799997</v>
      </c>
      <c r="O1283" s="34">
        <v>640</v>
      </c>
      <c r="P1283" s="14" t="s">
        <v>177</v>
      </c>
      <c r="Q1283" s="15" t="s">
        <v>190</v>
      </c>
    </row>
    <row r="1284" spans="1:17">
      <c r="A1284" s="14" t="s">
        <v>115</v>
      </c>
      <c r="B1284" s="14">
        <v>2005</v>
      </c>
      <c r="C1284" s="34">
        <v>20249660.053663447</v>
      </c>
      <c r="D1284" s="32">
        <v>0.12999550659722831</v>
      </c>
      <c r="K1284" s="34">
        <v>155772000</v>
      </c>
      <c r="L1284" s="32">
        <v>0.65099999999999991</v>
      </c>
      <c r="M1284" s="34">
        <f t="shared" si="343"/>
        <v>101407571.99999999</v>
      </c>
      <c r="N1284" s="34">
        <f t="shared" si="345"/>
        <v>54364428.000000015</v>
      </c>
      <c r="O1284" s="34">
        <v>720</v>
      </c>
      <c r="P1284" s="14" t="s">
        <v>177</v>
      </c>
      <c r="Q1284" s="15" t="s">
        <v>190</v>
      </c>
    </row>
    <row r="1285" spans="1:17">
      <c r="A1285" s="14" t="s">
        <v>115</v>
      </c>
      <c r="B1285" s="14">
        <v>2006</v>
      </c>
      <c r="C1285" s="34">
        <v>46283423.106431484</v>
      </c>
      <c r="D1285" s="32">
        <v>0.2908256130232913</v>
      </c>
      <c r="K1285" s="34">
        <v>159144934.40000001</v>
      </c>
      <c r="L1285" s="32">
        <v>0.64680000000000004</v>
      </c>
      <c r="M1285" s="34">
        <f t="shared" si="343"/>
        <v>102934943.56992</v>
      </c>
      <c r="N1285" s="34">
        <f t="shared" si="345"/>
        <v>56209990.830080003</v>
      </c>
      <c r="O1285" s="34">
        <v>790</v>
      </c>
      <c r="P1285" s="14" t="s">
        <v>177</v>
      </c>
      <c r="Q1285" s="15" t="s">
        <v>190</v>
      </c>
    </row>
    <row r="1286" spans="1:17">
      <c r="A1286" s="14" t="s">
        <v>115</v>
      </c>
      <c r="B1286" s="14">
        <v>2007</v>
      </c>
      <c r="C1286" s="34">
        <v>73493124.738103449</v>
      </c>
      <c r="D1286" s="32">
        <v>0.45201252608397591</v>
      </c>
      <c r="K1286" s="34">
        <v>162590902.90000001</v>
      </c>
      <c r="L1286" s="32">
        <v>0.64260000000000006</v>
      </c>
      <c r="M1286" s="34">
        <f t="shared" si="343"/>
        <v>104480914.20354001</v>
      </c>
      <c r="N1286" s="34">
        <f t="shared" si="345"/>
        <v>58109988.696459994</v>
      </c>
      <c r="O1286" s="34">
        <v>860</v>
      </c>
      <c r="P1286" s="14" t="s">
        <v>177</v>
      </c>
      <c r="Q1286" s="15" t="s">
        <v>190</v>
      </c>
    </row>
    <row r="1287" spans="1:17">
      <c r="A1287" s="14" t="s">
        <v>115</v>
      </c>
      <c r="B1287" s="14">
        <v>2008</v>
      </c>
      <c r="C1287" s="34">
        <v>85943055.969378799</v>
      </c>
      <c r="D1287" s="32">
        <v>0.5173817745526571</v>
      </c>
      <c r="K1287" s="34">
        <v>166111487.09999999</v>
      </c>
      <c r="L1287" s="32">
        <v>0.63840000000000008</v>
      </c>
      <c r="M1287" s="34">
        <f t="shared" si="343"/>
        <v>106045573.36464001</v>
      </c>
      <c r="N1287" s="34">
        <f t="shared" si="345"/>
        <v>60065913.735359982</v>
      </c>
      <c r="O1287" s="34">
        <v>950</v>
      </c>
      <c r="P1287" s="14" t="s">
        <v>177</v>
      </c>
      <c r="Q1287" s="15" t="s">
        <v>190</v>
      </c>
    </row>
    <row r="1288" spans="1:17">
      <c r="A1288" s="14" t="s">
        <v>115</v>
      </c>
      <c r="B1288" s="14">
        <v>2009</v>
      </c>
      <c r="C1288" s="34">
        <v>93276469.677206144</v>
      </c>
      <c r="D1288" s="32">
        <v>0.54962820467928097</v>
      </c>
      <c r="E1288" s="33">
        <v>26.149162999999998</v>
      </c>
      <c r="F1288" s="33">
        <v>6.0153359999999996</v>
      </c>
      <c r="G1288" s="33">
        <v>0.59462881697904124</v>
      </c>
      <c r="H1288" s="33">
        <v>10.6207552</v>
      </c>
      <c r="I1288" s="33">
        <v>4.0614140000000001</v>
      </c>
      <c r="J1288" s="33">
        <v>48.979939999999999</v>
      </c>
      <c r="K1288" s="34">
        <v>169708302.59999999</v>
      </c>
      <c r="L1288" s="32">
        <v>0.63419999999999999</v>
      </c>
      <c r="M1288" s="34">
        <f t="shared" si="343"/>
        <v>107629005.50892</v>
      </c>
      <c r="N1288" s="34">
        <f t="shared" si="345"/>
        <v>62079297.091079995</v>
      </c>
      <c r="O1288" s="34">
        <v>1020</v>
      </c>
      <c r="P1288" s="14" t="s">
        <v>177</v>
      </c>
      <c r="Q1288" s="15" t="s">
        <v>190</v>
      </c>
    </row>
    <row r="1289" spans="1:17" s="35" customFormat="1">
      <c r="A1289" s="35" t="s">
        <v>115</v>
      </c>
      <c r="B1289" s="35">
        <v>2010</v>
      </c>
      <c r="C1289" s="36">
        <v>99094752.141110003</v>
      </c>
      <c r="D1289" s="37">
        <v>0.57153672586764559</v>
      </c>
      <c r="E1289" s="38"/>
      <c r="F1289" s="38"/>
      <c r="G1289" s="37"/>
      <c r="H1289" s="38"/>
      <c r="I1289" s="38"/>
      <c r="J1289" s="38"/>
      <c r="K1289" s="36">
        <v>173383000</v>
      </c>
      <c r="L1289" s="39" t="s">
        <v>207</v>
      </c>
      <c r="M1289" s="39" t="s">
        <v>207</v>
      </c>
      <c r="N1289" s="39" t="s">
        <v>207</v>
      </c>
      <c r="O1289" s="36">
        <v>950</v>
      </c>
      <c r="P1289" s="35" t="s">
        <v>177</v>
      </c>
      <c r="Q1289" s="40" t="s">
        <v>190</v>
      </c>
    </row>
    <row r="1290" spans="1:17">
      <c r="A1290" s="14" t="s">
        <v>116</v>
      </c>
      <c r="B1290" s="14">
        <v>2000</v>
      </c>
      <c r="C1290" s="34">
        <v>238523.93118547319</v>
      </c>
      <c r="D1290" s="32">
        <v>8.0833621510048692E-2</v>
      </c>
      <c r="K1290" s="34">
        <v>2950801</v>
      </c>
      <c r="L1290" s="32">
        <v>0.34200000000000003</v>
      </c>
      <c r="M1290" s="34">
        <f>K1290*L1290</f>
        <v>1009173.942</v>
      </c>
      <c r="N1290" s="34">
        <f>K1290-M1290</f>
        <v>1941627.058</v>
      </c>
      <c r="O1290" s="34">
        <v>3740</v>
      </c>
      <c r="P1290" s="14" t="s">
        <v>177</v>
      </c>
      <c r="Q1290" s="15" t="s">
        <v>194</v>
      </c>
    </row>
    <row r="1291" spans="1:17">
      <c r="A1291" s="14" t="s">
        <v>116</v>
      </c>
      <c r="B1291" s="14">
        <v>2001</v>
      </c>
      <c r="C1291" s="34">
        <v>318198.61807795236</v>
      </c>
      <c r="D1291" s="32">
        <v>0.10581725330138372</v>
      </c>
      <c r="K1291" s="34">
        <v>3007058</v>
      </c>
      <c r="L1291" s="32">
        <v>0.33200000000000002</v>
      </c>
      <c r="M1291" s="34">
        <f t="shared" ref="M1291:M1299" si="346">K1291*L1291</f>
        <v>998343.25600000005</v>
      </c>
      <c r="N1291" s="34">
        <f t="shared" ref="N1291:N1292" si="347">K1291-M1291</f>
        <v>2008714.7439999999</v>
      </c>
      <c r="O1291" s="34">
        <v>3700</v>
      </c>
      <c r="P1291" s="14" t="s">
        <v>177</v>
      </c>
      <c r="Q1291" s="15" t="s">
        <v>194</v>
      </c>
    </row>
    <row r="1292" spans="1:17">
      <c r="A1292" s="14" t="s">
        <v>116</v>
      </c>
      <c r="B1292" s="14">
        <v>2002</v>
      </c>
      <c r="C1292" s="34">
        <v>426774.87335613341</v>
      </c>
      <c r="D1292" s="32">
        <v>0.13931934944222735</v>
      </c>
      <c r="K1292" s="34">
        <v>3063285</v>
      </c>
      <c r="L1292" s="32">
        <v>0.32200000000000001</v>
      </c>
      <c r="M1292" s="34">
        <f t="shared" si="346"/>
        <v>986377.77</v>
      </c>
      <c r="N1292" s="34">
        <f t="shared" si="347"/>
        <v>2076907.23</v>
      </c>
      <c r="O1292" s="34">
        <v>3820</v>
      </c>
      <c r="P1292" s="14" t="s">
        <v>177</v>
      </c>
      <c r="Q1292" s="15" t="s">
        <v>194</v>
      </c>
    </row>
    <row r="1293" spans="1:17">
      <c r="A1293" s="14" t="s">
        <v>116</v>
      </c>
      <c r="B1293" s="14">
        <v>2003</v>
      </c>
      <c r="C1293" s="34">
        <v>607439.25701595098</v>
      </c>
      <c r="D1293" s="32">
        <v>0.1947262090552257</v>
      </c>
      <c r="K1293" s="34">
        <v>3119453</v>
      </c>
      <c r="L1293" s="32">
        <v>0.312</v>
      </c>
      <c r="M1293" s="34">
        <f t="shared" si="346"/>
        <v>973269.33600000001</v>
      </c>
      <c r="N1293" s="34">
        <f>K1293-M1293</f>
        <v>2146183.6639999999</v>
      </c>
      <c r="O1293" s="34">
        <v>3930</v>
      </c>
      <c r="P1293" s="14" t="s">
        <v>177</v>
      </c>
      <c r="Q1293" s="15" t="s">
        <v>194</v>
      </c>
    </row>
    <row r="1294" spans="1:17">
      <c r="A1294" s="14" t="s">
        <v>116</v>
      </c>
      <c r="B1294" s="14">
        <v>2004</v>
      </c>
      <c r="C1294" s="34">
        <v>772208.19082524907</v>
      </c>
      <c r="D1294" s="32">
        <v>0.24317144564717624</v>
      </c>
      <c r="K1294" s="34">
        <v>3175571</v>
      </c>
      <c r="L1294" s="32">
        <v>0.30199999999999999</v>
      </c>
      <c r="M1294" s="34">
        <f t="shared" si="346"/>
        <v>959022.44199999992</v>
      </c>
      <c r="N1294" s="34">
        <f t="shared" ref="N1294:N1299" si="348">K1294-M1294</f>
        <v>2216548.5580000002</v>
      </c>
      <c r="O1294" s="34">
        <v>4310</v>
      </c>
      <c r="P1294" s="14" t="s">
        <v>177</v>
      </c>
      <c r="Q1294" s="15" t="s">
        <v>194</v>
      </c>
    </row>
    <row r="1295" spans="1:17">
      <c r="A1295" s="14" t="s">
        <v>116</v>
      </c>
      <c r="B1295" s="14">
        <v>2005</v>
      </c>
      <c r="C1295" s="34">
        <v>951002.76436242694</v>
      </c>
      <c r="D1295" s="32">
        <v>0.29428014037599265</v>
      </c>
      <c r="K1295" s="34">
        <v>3231624</v>
      </c>
      <c r="L1295" s="32">
        <v>0.29199999999999998</v>
      </c>
      <c r="M1295" s="34">
        <f t="shared" si="346"/>
        <v>943634.20799999998</v>
      </c>
      <c r="N1295" s="34">
        <f t="shared" si="348"/>
        <v>2287989.7919999999</v>
      </c>
      <c r="O1295" s="34">
        <v>4650</v>
      </c>
      <c r="P1295" s="14" t="s">
        <v>177</v>
      </c>
      <c r="Q1295" s="15" t="s">
        <v>194</v>
      </c>
    </row>
    <row r="1296" spans="1:17">
      <c r="A1296" s="14" t="s">
        <v>116</v>
      </c>
      <c r="B1296" s="14">
        <v>2006</v>
      </c>
      <c r="C1296" s="34">
        <v>1294833.190887558</v>
      </c>
      <c r="D1296" s="32">
        <v>0.39385662407323274</v>
      </c>
      <c r="K1296" s="34">
        <v>3287575</v>
      </c>
      <c r="L1296" s="32">
        <v>0.28399999999999997</v>
      </c>
      <c r="M1296" s="34">
        <f t="shared" si="346"/>
        <v>933671.29999999993</v>
      </c>
      <c r="N1296" s="34">
        <f t="shared" si="348"/>
        <v>2353903.7000000002</v>
      </c>
      <c r="O1296" s="34">
        <v>4950</v>
      </c>
      <c r="P1296" s="14" t="s">
        <v>177</v>
      </c>
      <c r="Q1296" s="15" t="s">
        <v>194</v>
      </c>
    </row>
    <row r="1297" spans="1:17">
      <c r="A1297" s="14" t="s">
        <v>116</v>
      </c>
      <c r="B1297" s="14">
        <v>2007</v>
      </c>
      <c r="C1297" s="34">
        <v>1701935.8456024094</v>
      </c>
      <c r="D1297" s="32">
        <v>0.50905242558339381</v>
      </c>
      <c r="K1297" s="34">
        <v>3343341</v>
      </c>
      <c r="L1297" s="32">
        <v>0.27600000000000002</v>
      </c>
      <c r="M1297" s="34">
        <f t="shared" si="346"/>
        <v>922762.11600000004</v>
      </c>
      <c r="N1297" s="34">
        <f t="shared" si="348"/>
        <v>2420578.8840000001</v>
      </c>
      <c r="O1297" s="34">
        <v>5560</v>
      </c>
      <c r="P1297" s="14" t="s">
        <v>177</v>
      </c>
      <c r="Q1297" s="15" t="s">
        <v>194</v>
      </c>
    </row>
    <row r="1298" spans="1:17">
      <c r="A1298" s="14" t="s">
        <v>116</v>
      </c>
      <c r="B1298" s="14">
        <v>2008</v>
      </c>
      <c r="C1298" s="34">
        <v>2291514.9074734119</v>
      </c>
      <c r="D1298" s="32">
        <v>0.67420836785952432</v>
      </c>
      <c r="K1298" s="34">
        <v>3398823</v>
      </c>
      <c r="L1298" s="32">
        <v>0.26800000000000002</v>
      </c>
      <c r="M1298" s="34">
        <f t="shared" si="346"/>
        <v>910884.56400000001</v>
      </c>
      <c r="N1298" s="34">
        <f t="shared" si="348"/>
        <v>2487938.4359999998</v>
      </c>
      <c r="O1298" s="34">
        <v>6290</v>
      </c>
      <c r="P1298" s="14" t="s">
        <v>177</v>
      </c>
      <c r="Q1298" s="15" t="s">
        <v>194</v>
      </c>
    </row>
    <row r="1299" spans="1:17">
      <c r="A1299" s="14" t="s">
        <v>116</v>
      </c>
      <c r="B1299" s="14">
        <v>2009</v>
      </c>
      <c r="C1299" s="34">
        <v>2935821.3441370386</v>
      </c>
      <c r="D1299" s="32">
        <v>0.85000232900248895</v>
      </c>
      <c r="E1299" s="33">
        <v>76.877173999999997</v>
      </c>
      <c r="F1299" s="33">
        <v>41.718538000000002</v>
      </c>
      <c r="G1299" s="33">
        <v>1</v>
      </c>
      <c r="H1299" s="33">
        <v>23.7088441</v>
      </c>
      <c r="I1299" s="33">
        <v>40.560110000000002</v>
      </c>
      <c r="J1299" s="41" t="s">
        <v>207</v>
      </c>
      <c r="K1299" s="34">
        <v>3453898</v>
      </c>
      <c r="L1299" s="32">
        <v>0.26</v>
      </c>
      <c r="M1299" s="34">
        <f t="shared" si="346"/>
        <v>898013.48</v>
      </c>
      <c r="N1299" s="34">
        <f t="shared" si="348"/>
        <v>2555884.52</v>
      </c>
      <c r="O1299" s="34">
        <v>6710</v>
      </c>
      <c r="P1299" s="14" t="s">
        <v>177</v>
      </c>
      <c r="Q1299" s="15" t="s">
        <v>194</v>
      </c>
    </row>
    <row r="1300" spans="1:17" s="35" customFormat="1">
      <c r="A1300" s="35" t="s">
        <v>116</v>
      </c>
      <c r="B1300" s="35">
        <v>2010</v>
      </c>
      <c r="C1300" s="36">
        <v>3400316.4378148993</v>
      </c>
      <c r="D1300" s="37">
        <v>0.96930343153218335</v>
      </c>
      <c r="E1300" s="38"/>
      <c r="F1300" s="38"/>
      <c r="G1300" s="37"/>
      <c r="H1300" s="38"/>
      <c r="I1300" s="38"/>
      <c r="J1300" s="38"/>
      <c r="K1300" s="36">
        <v>3508000</v>
      </c>
      <c r="L1300" s="39" t="s">
        <v>207</v>
      </c>
      <c r="M1300" s="39" t="s">
        <v>207</v>
      </c>
      <c r="N1300" s="39" t="s">
        <v>207</v>
      </c>
      <c r="O1300" s="36">
        <v>6710</v>
      </c>
      <c r="P1300" s="35" t="s">
        <v>177</v>
      </c>
      <c r="Q1300" s="40" t="s">
        <v>194</v>
      </c>
    </row>
    <row r="1301" spans="1:17">
      <c r="A1301" s="14" t="s">
        <v>117</v>
      </c>
      <c r="B1301" s="14">
        <v>2000</v>
      </c>
      <c r="C1301" s="34">
        <v>5092</v>
      </c>
      <c r="D1301" s="32">
        <v>9.4513098843588064E-4</v>
      </c>
      <c r="K1301" s="34">
        <v>5387613</v>
      </c>
      <c r="L1301" s="32">
        <v>0.86799999999999999</v>
      </c>
      <c r="M1301" s="34">
        <f>K1301*L1301</f>
        <v>4676448.0839999998</v>
      </c>
      <c r="N1301" s="34">
        <f>K1301-M1301</f>
        <v>711164.9160000002</v>
      </c>
      <c r="O1301" s="34">
        <v>620</v>
      </c>
      <c r="P1301" s="14" t="s">
        <v>177</v>
      </c>
      <c r="Q1301" s="15" t="s">
        <v>203</v>
      </c>
    </row>
    <row r="1302" spans="1:17">
      <c r="A1302" s="14" t="s">
        <v>117</v>
      </c>
      <c r="B1302" s="14">
        <v>2001</v>
      </c>
      <c r="C1302" s="34">
        <v>8590</v>
      </c>
      <c r="D1302" s="32">
        <v>1.553249890603471E-3</v>
      </c>
      <c r="K1302" s="34">
        <v>5530340</v>
      </c>
      <c r="L1302" s="32">
        <v>0.86919999999999997</v>
      </c>
      <c r="M1302" s="34">
        <f t="shared" ref="M1302:M1310" si="349">K1302*L1302</f>
        <v>4806971.5279999999</v>
      </c>
      <c r="N1302" s="34">
        <f t="shared" ref="N1302:N1303" si="350">K1302-M1302</f>
        <v>723368.47200000007</v>
      </c>
      <c r="O1302" s="34">
        <v>550</v>
      </c>
      <c r="P1302" s="14" t="s">
        <v>177</v>
      </c>
      <c r="Q1302" s="15" t="s">
        <v>203</v>
      </c>
    </row>
    <row r="1303" spans="1:17">
      <c r="A1303" s="14" t="s">
        <v>117</v>
      </c>
      <c r="B1303" s="14">
        <v>2002</v>
      </c>
      <c r="C1303" s="34">
        <v>12296</v>
      </c>
      <c r="D1303" s="32">
        <v>2.1668124894818138E-3</v>
      </c>
      <c r="K1303" s="34">
        <v>5674695</v>
      </c>
      <c r="L1303" s="32">
        <v>0.87040000000000006</v>
      </c>
      <c r="M1303" s="34">
        <f t="shared" si="349"/>
        <v>4939254.5279999999</v>
      </c>
      <c r="N1303" s="34">
        <f t="shared" si="350"/>
        <v>735440.47200000007</v>
      </c>
      <c r="O1303" s="34">
        <v>510</v>
      </c>
      <c r="P1303" s="14" t="s">
        <v>177</v>
      </c>
      <c r="Q1303" s="15" t="s">
        <v>203</v>
      </c>
    </row>
    <row r="1304" spans="1:17">
      <c r="A1304" s="14" t="s">
        <v>117</v>
      </c>
      <c r="B1304" s="14">
        <v>2003</v>
      </c>
      <c r="C1304" s="34">
        <v>17700</v>
      </c>
      <c r="D1304" s="32">
        <v>3.0408703280119819E-3</v>
      </c>
      <c r="K1304" s="34">
        <v>5820702</v>
      </c>
      <c r="L1304" s="32">
        <v>0.87159999999999993</v>
      </c>
      <c r="M1304" s="34">
        <f t="shared" si="349"/>
        <v>5073323.8631999996</v>
      </c>
      <c r="N1304" s="34">
        <f>K1304-M1304</f>
        <v>747378.13680000044</v>
      </c>
      <c r="O1304" s="34">
        <v>500</v>
      </c>
      <c r="P1304" s="14" t="s">
        <v>177</v>
      </c>
      <c r="Q1304" s="15" t="s">
        <v>203</v>
      </c>
    </row>
    <row r="1305" spans="1:17">
      <c r="A1305" s="14" t="s">
        <v>117</v>
      </c>
      <c r="B1305" s="14">
        <v>2004</v>
      </c>
      <c r="C1305" s="34">
        <v>32000</v>
      </c>
      <c r="D1305" s="32">
        <v>5.3614676347466667E-3</v>
      </c>
      <c r="K1305" s="34">
        <v>5968515</v>
      </c>
      <c r="L1305" s="32">
        <v>0.87280000000000002</v>
      </c>
      <c r="M1305" s="34">
        <f t="shared" si="349"/>
        <v>5209319.892</v>
      </c>
      <c r="N1305" s="34">
        <f t="shared" ref="N1305:N1310" si="351">K1305-M1305</f>
        <v>759195.10800000001</v>
      </c>
      <c r="O1305" s="34">
        <v>570</v>
      </c>
      <c r="P1305" s="14" t="s">
        <v>177</v>
      </c>
      <c r="Q1305" s="15" t="s">
        <v>203</v>
      </c>
    </row>
    <row r="1306" spans="1:17">
      <c r="A1306" s="14" t="s">
        <v>117</v>
      </c>
      <c r="B1306" s="14">
        <v>2005</v>
      </c>
      <c r="C1306" s="34">
        <v>132000</v>
      </c>
      <c r="D1306" s="32">
        <v>2.1574965978566906E-2</v>
      </c>
      <c r="K1306" s="34">
        <v>6118202</v>
      </c>
      <c r="L1306" s="32">
        <v>0.87400000000000011</v>
      </c>
      <c r="M1306" s="34">
        <f t="shared" si="349"/>
        <v>5347308.5480000004</v>
      </c>
      <c r="N1306" s="34">
        <f t="shared" si="351"/>
        <v>770893.45199999958</v>
      </c>
      <c r="O1306" s="34">
        <v>680</v>
      </c>
      <c r="P1306" s="14" t="s">
        <v>177</v>
      </c>
      <c r="Q1306" s="15" t="s">
        <v>203</v>
      </c>
    </row>
    <row r="1307" spans="1:17">
      <c r="A1307" s="14" t="s">
        <v>117</v>
      </c>
      <c r="B1307" s="14">
        <v>2006</v>
      </c>
      <c r="C1307" s="34">
        <v>236000</v>
      </c>
      <c r="D1307" s="32">
        <v>3.7641726683422555E-2</v>
      </c>
      <c r="K1307" s="34">
        <v>6269638</v>
      </c>
      <c r="L1307" s="32">
        <v>0.87419999999999998</v>
      </c>
      <c r="M1307" s="34">
        <f t="shared" si="349"/>
        <v>5480917.5395999998</v>
      </c>
      <c r="N1307" s="34">
        <f t="shared" si="351"/>
        <v>788720.46040000021</v>
      </c>
      <c r="O1307" s="34">
        <v>720</v>
      </c>
      <c r="P1307" s="14" t="s">
        <v>177</v>
      </c>
      <c r="Q1307" s="15" t="s">
        <v>203</v>
      </c>
    </row>
    <row r="1308" spans="1:17">
      <c r="A1308" s="14" t="s">
        <v>117</v>
      </c>
      <c r="B1308" s="14">
        <v>2007</v>
      </c>
      <c r="C1308" s="34">
        <v>319087</v>
      </c>
      <c r="D1308" s="32">
        <v>4.9682105647984746E-2</v>
      </c>
      <c r="K1308" s="34">
        <v>6422574</v>
      </c>
      <c r="L1308" s="32">
        <v>0.87439999999999996</v>
      </c>
      <c r="M1308" s="34">
        <f t="shared" si="349"/>
        <v>5615898.7056</v>
      </c>
      <c r="N1308" s="34">
        <f t="shared" si="351"/>
        <v>806675.29440000001</v>
      </c>
      <c r="O1308" s="34">
        <v>940</v>
      </c>
      <c r="P1308" s="14" t="s">
        <v>177</v>
      </c>
      <c r="Q1308" s="15" t="s">
        <v>203</v>
      </c>
    </row>
    <row r="1309" spans="1:17">
      <c r="A1309" s="14" t="s">
        <v>117</v>
      </c>
      <c r="B1309" s="14">
        <v>2008</v>
      </c>
      <c r="C1309" s="34">
        <v>1015885</v>
      </c>
      <c r="D1309" s="32">
        <v>0.15446442065788005</v>
      </c>
      <c r="K1309" s="34">
        <v>6576822</v>
      </c>
      <c r="L1309" s="32">
        <v>0.87459999999999993</v>
      </c>
      <c r="M1309" s="34">
        <f t="shared" si="349"/>
        <v>5752088.5211999994</v>
      </c>
      <c r="N1309" s="34">
        <f t="shared" si="351"/>
        <v>824733.47880000062</v>
      </c>
      <c r="O1309" s="34">
        <v>1090</v>
      </c>
      <c r="P1309" s="14" t="s">
        <v>177</v>
      </c>
      <c r="Q1309" s="15" t="s">
        <v>203</v>
      </c>
    </row>
    <row r="1310" spans="1:17">
      <c r="A1310" s="14" t="s">
        <v>117</v>
      </c>
      <c r="B1310" s="14">
        <v>2009</v>
      </c>
      <c r="C1310" s="34">
        <v>1501696</v>
      </c>
      <c r="D1310" s="32">
        <v>0.22306306193897085</v>
      </c>
      <c r="E1310" s="41" t="s">
        <v>207</v>
      </c>
      <c r="F1310" s="41" t="s">
        <v>207</v>
      </c>
      <c r="G1310" s="41" t="s">
        <v>207</v>
      </c>
      <c r="H1310" s="33">
        <v>1.7074720000000001</v>
      </c>
      <c r="I1310" s="41" t="s">
        <v>207</v>
      </c>
      <c r="J1310" s="41" t="s">
        <v>207</v>
      </c>
      <c r="K1310" s="34">
        <v>6732159</v>
      </c>
      <c r="L1310" s="32">
        <v>0.87480000000000002</v>
      </c>
      <c r="M1310" s="34">
        <f t="shared" si="349"/>
        <v>5889292.6932000006</v>
      </c>
      <c r="N1310" s="34">
        <f t="shared" si="351"/>
        <v>842866.30679999944</v>
      </c>
      <c r="O1310" s="34">
        <v>1180</v>
      </c>
      <c r="P1310" s="14" t="s">
        <v>177</v>
      </c>
      <c r="Q1310" s="15" t="s">
        <v>203</v>
      </c>
    </row>
    <row r="1311" spans="1:17" s="35" customFormat="1">
      <c r="A1311" s="35" t="s">
        <v>117</v>
      </c>
      <c r="B1311" s="35">
        <v>2010</v>
      </c>
      <c r="C1311" s="36">
        <v>1776397</v>
      </c>
      <c r="D1311" s="37">
        <v>0.25789735772357725</v>
      </c>
      <c r="E1311" s="38"/>
      <c r="F1311" s="38"/>
      <c r="G1311" s="37"/>
      <c r="H1311" s="38"/>
      <c r="I1311" s="38"/>
      <c r="J1311" s="38"/>
      <c r="K1311" s="36">
        <v>6888000</v>
      </c>
      <c r="L1311" s="39" t="s">
        <v>207</v>
      </c>
      <c r="M1311" s="39" t="s">
        <v>207</v>
      </c>
      <c r="N1311" s="39" t="s">
        <v>207</v>
      </c>
      <c r="O1311" s="36">
        <v>1180</v>
      </c>
      <c r="P1311" s="35" t="s">
        <v>177</v>
      </c>
      <c r="Q1311" s="40" t="s">
        <v>203</v>
      </c>
    </row>
    <row r="1312" spans="1:17">
      <c r="A1312" s="14" t="s">
        <v>118</v>
      </c>
      <c r="B1312" s="14">
        <v>2000</v>
      </c>
      <c r="C1312" s="34">
        <v>714597.41674913478</v>
      </c>
      <c r="D1312" s="32">
        <v>0.13356374378866251</v>
      </c>
      <c r="K1312" s="34">
        <v>5350235</v>
      </c>
      <c r="L1312" s="32">
        <v>0.44700000000000001</v>
      </c>
      <c r="M1312" s="34">
        <f>K1312*L1312</f>
        <v>2391555.0449999999</v>
      </c>
      <c r="N1312" s="34">
        <f>K1312-M1312</f>
        <v>2958679.9550000001</v>
      </c>
      <c r="O1312" s="34">
        <v>1350</v>
      </c>
      <c r="P1312" s="14" t="s">
        <v>177</v>
      </c>
      <c r="Q1312" s="15" t="s">
        <v>194</v>
      </c>
    </row>
    <row r="1313" spans="1:17">
      <c r="A1313" s="14" t="s">
        <v>118</v>
      </c>
      <c r="B1313" s="14">
        <v>2001</v>
      </c>
      <c r="C1313" s="34">
        <v>949968.07987562462</v>
      </c>
      <c r="D1313" s="32">
        <v>0.1739698450454607</v>
      </c>
      <c r="K1313" s="34">
        <v>5460533</v>
      </c>
      <c r="L1313" s="32">
        <v>0.44060000000000005</v>
      </c>
      <c r="M1313" s="34">
        <f t="shared" ref="M1313:M1321" si="352">K1313*L1313</f>
        <v>2405910.8398000002</v>
      </c>
      <c r="N1313" s="34">
        <f t="shared" ref="N1313:N1314" si="353">K1313-M1313</f>
        <v>3054622.1601999998</v>
      </c>
      <c r="O1313" s="34">
        <v>1270</v>
      </c>
      <c r="P1313" s="14" t="s">
        <v>177</v>
      </c>
      <c r="Q1313" s="15" t="s">
        <v>194</v>
      </c>
    </row>
    <row r="1314" spans="1:17">
      <c r="A1314" s="14" t="s">
        <v>118</v>
      </c>
      <c r="B1314" s="14">
        <v>2002</v>
      </c>
      <c r="C1314" s="34">
        <v>1042609.5869951585</v>
      </c>
      <c r="D1314" s="32">
        <v>0.18714525109294056</v>
      </c>
      <c r="K1314" s="34">
        <v>5571125</v>
      </c>
      <c r="L1314" s="32">
        <v>0.43420000000000003</v>
      </c>
      <c r="M1314" s="34">
        <f t="shared" si="352"/>
        <v>2418982.4750000001</v>
      </c>
      <c r="N1314" s="34">
        <f t="shared" si="353"/>
        <v>3152142.5249999999</v>
      </c>
      <c r="O1314" s="34">
        <v>1090</v>
      </c>
      <c r="P1314" s="14" t="s">
        <v>177</v>
      </c>
      <c r="Q1314" s="15" t="s">
        <v>194</v>
      </c>
    </row>
    <row r="1315" spans="1:17">
      <c r="A1315" s="14" t="s">
        <v>118</v>
      </c>
      <c r="B1315" s="14">
        <v>2003</v>
      </c>
      <c r="C1315" s="34">
        <v>1162461.8542211163</v>
      </c>
      <c r="D1315" s="32">
        <v>0.20458767573049724</v>
      </c>
      <c r="K1315" s="34">
        <v>5681974</v>
      </c>
      <c r="L1315" s="32">
        <v>0.42780000000000001</v>
      </c>
      <c r="M1315" s="34">
        <f t="shared" si="352"/>
        <v>2430748.4772000001</v>
      </c>
      <c r="N1315" s="34">
        <f>K1315-M1315</f>
        <v>3251225.5227999999</v>
      </c>
      <c r="O1315" s="34">
        <v>1030</v>
      </c>
      <c r="P1315" s="14" t="s">
        <v>177</v>
      </c>
      <c r="Q1315" s="15" t="s">
        <v>194</v>
      </c>
    </row>
    <row r="1316" spans="1:17">
      <c r="A1316" s="14" t="s">
        <v>118</v>
      </c>
      <c r="B1316" s="14">
        <v>2004</v>
      </c>
      <c r="C1316" s="34">
        <v>1098768.4165018247</v>
      </c>
      <c r="D1316" s="32">
        <v>0.18967151541536628</v>
      </c>
      <c r="K1316" s="34">
        <v>5793007</v>
      </c>
      <c r="L1316" s="32">
        <v>0.4214</v>
      </c>
      <c r="M1316" s="34">
        <f t="shared" si="352"/>
        <v>2441173.1497999998</v>
      </c>
      <c r="N1316" s="34">
        <f t="shared" ref="N1316:N1321" si="354">K1316-M1316</f>
        <v>3351833.8502000002</v>
      </c>
      <c r="O1316" s="34">
        <v>1080</v>
      </c>
      <c r="P1316" s="14" t="s">
        <v>177</v>
      </c>
      <c r="Q1316" s="15" t="s">
        <v>194</v>
      </c>
    </row>
    <row r="1317" spans="1:17">
      <c r="A1317" s="14" t="s">
        <v>118</v>
      </c>
      <c r="B1317" s="14">
        <v>2005</v>
      </c>
      <c r="C1317" s="34">
        <v>1518392.7892081272</v>
      </c>
      <c r="D1317" s="32">
        <v>0.25717359879747859</v>
      </c>
      <c r="K1317" s="34">
        <v>5904155</v>
      </c>
      <c r="L1317" s="32">
        <v>0.41499999999999998</v>
      </c>
      <c r="M1317" s="34">
        <f t="shared" si="352"/>
        <v>2450224.3249999997</v>
      </c>
      <c r="N1317" s="34">
        <f t="shared" si="354"/>
        <v>3453930.6750000003</v>
      </c>
      <c r="O1317" s="34">
        <v>1230</v>
      </c>
      <c r="P1317" s="14" t="s">
        <v>177</v>
      </c>
      <c r="Q1317" s="15" t="s">
        <v>194</v>
      </c>
    </row>
    <row r="1318" spans="1:17">
      <c r="A1318" s="14" t="s">
        <v>118</v>
      </c>
      <c r="B1318" s="14">
        <v>2006</v>
      </c>
      <c r="C1318" s="34">
        <v>2613847.6459133187</v>
      </c>
      <c r="D1318" s="32">
        <v>0.43452743565881435</v>
      </c>
      <c r="K1318" s="34">
        <v>6015380</v>
      </c>
      <c r="L1318" s="32">
        <v>0.40899999999999997</v>
      </c>
      <c r="M1318" s="34">
        <f t="shared" si="352"/>
        <v>2460290.42</v>
      </c>
      <c r="N1318" s="34">
        <f t="shared" si="354"/>
        <v>3555089.58</v>
      </c>
      <c r="O1318" s="34">
        <v>1490</v>
      </c>
      <c r="P1318" s="14" t="s">
        <v>177</v>
      </c>
      <c r="Q1318" s="15" t="s">
        <v>194</v>
      </c>
    </row>
    <row r="1319" spans="1:17">
      <c r="A1319" s="14" t="s">
        <v>118</v>
      </c>
      <c r="B1319" s="14">
        <v>2007</v>
      </c>
      <c r="C1319" s="34">
        <v>3767969.597966793</v>
      </c>
      <c r="D1319" s="32">
        <v>0.61501373557538652</v>
      </c>
      <c r="K1319" s="34">
        <v>6126643</v>
      </c>
      <c r="L1319" s="32">
        <v>0.40299999999999997</v>
      </c>
      <c r="M1319" s="34">
        <f t="shared" si="352"/>
        <v>2469037.1289999997</v>
      </c>
      <c r="N1319" s="34">
        <f t="shared" si="354"/>
        <v>3657605.8710000003</v>
      </c>
      <c r="O1319" s="34">
        <v>1710</v>
      </c>
      <c r="P1319" s="14" t="s">
        <v>177</v>
      </c>
      <c r="Q1319" s="15" t="s">
        <v>194</v>
      </c>
    </row>
    <row r="1320" spans="1:17">
      <c r="A1320" s="14" t="s">
        <v>118</v>
      </c>
      <c r="B1320" s="14">
        <v>2008</v>
      </c>
      <c r="C1320" s="34">
        <v>4540720.6840705546</v>
      </c>
      <c r="D1320" s="32">
        <v>0.72792982268272577</v>
      </c>
      <c r="K1320" s="34">
        <v>6237855</v>
      </c>
      <c r="L1320" s="32">
        <v>0.39700000000000002</v>
      </c>
      <c r="M1320" s="34">
        <f t="shared" si="352"/>
        <v>2476428.4350000001</v>
      </c>
      <c r="N1320" s="34">
        <f t="shared" si="354"/>
        <v>3761426.5649999999</v>
      </c>
      <c r="O1320" s="34">
        <v>2140</v>
      </c>
      <c r="P1320" s="14" t="s">
        <v>177</v>
      </c>
      <c r="Q1320" s="15" t="s">
        <v>194</v>
      </c>
    </row>
    <row r="1321" spans="1:17">
      <c r="A1321" s="14" t="s">
        <v>118</v>
      </c>
      <c r="B1321" s="14">
        <v>2009</v>
      </c>
      <c r="C1321" s="34">
        <v>4790625.881138457</v>
      </c>
      <c r="D1321" s="32">
        <v>0.7545579633720928</v>
      </c>
      <c r="E1321" s="33">
        <v>10.874469999999999</v>
      </c>
      <c r="F1321" s="33">
        <v>11.857670000000001</v>
      </c>
      <c r="G1321" s="41" t="s">
        <v>207</v>
      </c>
      <c r="H1321" s="33">
        <v>6.7847429999999997</v>
      </c>
      <c r="I1321" s="41" t="s">
        <v>207</v>
      </c>
      <c r="J1321" s="41" t="s">
        <v>207</v>
      </c>
      <c r="K1321" s="34">
        <v>6348917</v>
      </c>
      <c r="L1321" s="32">
        <v>0.39100000000000001</v>
      </c>
      <c r="M1321" s="34">
        <f t="shared" si="352"/>
        <v>2482426.5470000003</v>
      </c>
      <c r="N1321" s="34">
        <f t="shared" si="354"/>
        <v>3866490.4529999997</v>
      </c>
      <c r="O1321" s="34">
        <v>2270</v>
      </c>
      <c r="P1321" s="14" t="s">
        <v>177</v>
      </c>
      <c r="Q1321" s="15" t="s">
        <v>194</v>
      </c>
    </row>
    <row r="1322" spans="1:17" s="35" customFormat="1">
      <c r="A1322" s="35" t="s">
        <v>118</v>
      </c>
      <c r="B1322" s="35">
        <v>2010</v>
      </c>
      <c r="C1322" s="36">
        <v>5119486.6758771781</v>
      </c>
      <c r="D1322" s="37">
        <v>0.79249019750420713</v>
      </c>
      <c r="E1322" s="38"/>
      <c r="F1322" s="38"/>
      <c r="G1322" s="37"/>
      <c r="H1322" s="38"/>
      <c r="I1322" s="38"/>
      <c r="J1322" s="38"/>
      <c r="K1322" s="36">
        <v>6460000</v>
      </c>
      <c r="L1322" s="39" t="s">
        <v>207</v>
      </c>
      <c r="M1322" s="39" t="s">
        <v>207</v>
      </c>
      <c r="N1322" s="39" t="s">
        <v>207</v>
      </c>
      <c r="O1322" s="36">
        <v>2270</v>
      </c>
      <c r="P1322" s="35" t="s">
        <v>177</v>
      </c>
      <c r="Q1322" s="40" t="s">
        <v>194</v>
      </c>
    </row>
    <row r="1323" spans="1:17">
      <c r="A1323" s="14" t="s">
        <v>119</v>
      </c>
      <c r="B1323" s="14">
        <v>2000</v>
      </c>
      <c r="C1323" s="34">
        <v>1195766.5486473248</v>
      </c>
      <c r="D1323" s="32">
        <v>4.5983660178986918E-2</v>
      </c>
      <c r="K1323" s="34">
        <v>26004162</v>
      </c>
      <c r="L1323" s="32">
        <v>0.29299999999999998</v>
      </c>
      <c r="M1323" s="34">
        <f>K1323*L1323</f>
        <v>7619219.466</v>
      </c>
      <c r="N1323" s="34">
        <f>K1323-M1323</f>
        <v>18384942.534000002</v>
      </c>
      <c r="O1323" s="34">
        <v>2050</v>
      </c>
      <c r="P1323" s="14" t="s">
        <v>177</v>
      </c>
      <c r="Q1323" s="15" t="s">
        <v>194</v>
      </c>
    </row>
    <row r="1324" spans="1:17">
      <c r="A1324" s="14" t="s">
        <v>119</v>
      </c>
      <c r="B1324" s="14">
        <v>2001</v>
      </c>
      <c r="C1324" s="34">
        <v>1582584.0111859713</v>
      </c>
      <c r="D1324" s="32">
        <v>5.997014540296193E-2</v>
      </c>
      <c r="K1324" s="34">
        <v>26389531</v>
      </c>
      <c r="L1324" s="32">
        <v>0.29220000000000002</v>
      </c>
      <c r="M1324" s="34">
        <f t="shared" ref="M1324:M1332" si="355">K1324*L1324</f>
        <v>7711020.9582000002</v>
      </c>
      <c r="N1324" s="34">
        <f t="shared" ref="N1324:N1325" si="356">K1324-M1324</f>
        <v>18678510.0418</v>
      </c>
      <c r="O1324" s="34">
        <v>1970</v>
      </c>
      <c r="P1324" s="14" t="s">
        <v>177</v>
      </c>
      <c r="Q1324" s="15" t="s">
        <v>194</v>
      </c>
    </row>
    <row r="1325" spans="1:17">
      <c r="A1325" s="14" t="s">
        <v>119</v>
      </c>
      <c r="B1325" s="14">
        <v>2002</v>
      </c>
      <c r="C1325" s="34">
        <v>2045879.3698006941</v>
      </c>
      <c r="D1325" s="32">
        <v>7.6438734657389096E-2</v>
      </c>
      <c r="K1325" s="34">
        <v>26764956</v>
      </c>
      <c r="L1325" s="32">
        <v>0.29139999999999999</v>
      </c>
      <c r="M1325" s="34">
        <f t="shared" si="355"/>
        <v>7799308.1783999996</v>
      </c>
      <c r="N1325" s="34">
        <f t="shared" si="356"/>
        <v>18965647.821600001</v>
      </c>
      <c r="O1325" s="34">
        <v>2030</v>
      </c>
      <c r="P1325" s="14" t="s">
        <v>177</v>
      </c>
      <c r="Q1325" s="15" t="s">
        <v>194</v>
      </c>
    </row>
    <row r="1326" spans="1:17">
      <c r="A1326" s="14" t="s">
        <v>119</v>
      </c>
      <c r="B1326" s="14">
        <v>2003</v>
      </c>
      <c r="C1326" s="34">
        <v>2603278.936551101</v>
      </c>
      <c r="D1326" s="32">
        <v>9.5953182833006315E-2</v>
      </c>
      <c r="K1326" s="34">
        <v>27130720</v>
      </c>
      <c r="L1326" s="32">
        <v>0.29059999999999997</v>
      </c>
      <c r="M1326" s="34">
        <f t="shared" si="355"/>
        <v>7884187.2319999989</v>
      </c>
      <c r="N1326" s="34">
        <f>K1326-M1326</f>
        <v>19246532.767999999</v>
      </c>
      <c r="O1326" s="34">
        <v>2160</v>
      </c>
      <c r="P1326" s="14" t="s">
        <v>177</v>
      </c>
      <c r="Q1326" s="15" t="s">
        <v>194</v>
      </c>
    </row>
    <row r="1327" spans="1:17">
      <c r="A1327" s="14" t="s">
        <v>119</v>
      </c>
      <c r="B1327" s="14">
        <v>2004</v>
      </c>
      <c r="C1327" s="34">
        <v>3386590.3181071812</v>
      </c>
      <c r="D1327" s="32">
        <v>0.12320501889289141</v>
      </c>
      <c r="K1327" s="34">
        <v>27487438</v>
      </c>
      <c r="L1327" s="32">
        <v>0.2898</v>
      </c>
      <c r="M1327" s="34">
        <f t="shared" si="355"/>
        <v>7965859.5323999999</v>
      </c>
      <c r="N1327" s="34">
        <f t="shared" ref="N1327:N1332" si="357">K1327-M1327</f>
        <v>19521578.467599999</v>
      </c>
      <c r="O1327" s="34">
        <v>2380</v>
      </c>
      <c r="P1327" s="14" t="s">
        <v>177</v>
      </c>
      <c r="Q1327" s="15" t="s">
        <v>194</v>
      </c>
    </row>
    <row r="1328" spans="1:17">
      <c r="A1328" s="14" t="s">
        <v>119</v>
      </c>
      <c r="B1328" s="14">
        <v>2005</v>
      </c>
      <c r="C1328" s="34">
        <v>4978514.5623532757</v>
      </c>
      <c r="D1328" s="32">
        <v>0.17885212022410016</v>
      </c>
      <c r="K1328" s="34">
        <v>27835927</v>
      </c>
      <c r="L1328" s="32">
        <v>0.28899999999999998</v>
      </c>
      <c r="M1328" s="34">
        <f t="shared" si="355"/>
        <v>8044582.902999999</v>
      </c>
      <c r="N1328" s="34">
        <f t="shared" si="357"/>
        <v>19791344.097000003</v>
      </c>
      <c r="O1328" s="34">
        <v>2650</v>
      </c>
      <c r="P1328" s="14" t="s">
        <v>177</v>
      </c>
      <c r="Q1328" s="15" t="s">
        <v>194</v>
      </c>
    </row>
    <row r="1329" spans="1:17">
      <c r="A1329" s="14" t="s">
        <v>119</v>
      </c>
      <c r="B1329" s="14">
        <v>2006</v>
      </c>
      <c r="C1329" s="34">
        <v>7823749.502839393</v>
      </c>
      <c r="D1329" s="32">
        <v>0.27767442152821481</v>
      </c>
      <c r="K1329" s="34">
        <v>28175982</v>
      </c>
      <c r="L1329" s="32">
        <v>0.28800000000000003</v>
      </c>
      <c r="M1329" s="34">
        <f t="shared" si="355"/>
        <v>8114682.8160000006</v>
      </c>
      <c r="N1329" s="34">
        <f t="shared" si="357"/>
        <v>20061299.184</v>
      </c>
      <c r="O1329" s="34">
        <v>2920</v>
      </c>
      <c r="P1329" s="14" t="s">
        <v>177</v>
      </c>
      <c r="Q1329" s="15" t="s">
        <v>194</v>
      </c>
    </row>
    <row r="1330" spans="1:17">
      <c r="A1330" s="14" t="s">
        <v>119</v>
      </c>
      <c r="B1330" s="14">
        <v>2007</v>
      </c>
      <c r="C1330" s="34">
        <v>12485036.823763678</v>
      </c>
      <c r="D1330" s="32">
        <v>0.43794114543541196</v>
      </c>
      <c r="K1330" s="34">
        <v>28508481</v>
      </c>
      <c r="L1330" s="32">
        <v>0.28699999999999998</v>
      </c>
      <c r="M1330" s="34">
        <f t="shared" si="355"/>
        <v>8181934.0469999993</v>
      </c>
      <c r="N1330" s="34">
        <f t="shared" si="357"/>
        <v>20326546.953000002</v>
      </c>
      <c r="O1330" s="34">
        <v>3340</v>
      </c>
      <c r="P1330" s="14" t="s">
        <v>177</v>
      </c>
      <c r="Q1330" s="15" t="s">
        <v>194</v>
      </c>
    </row>
    <row r="1331" spans="1:17">
      <c r="A1331" s="14" t="s">
        <v>119</v>
      </c>
      <c r="B1331" s="14">
        <v>2008</v>
      </c>
      <c r="C1331" s="34">
        <v>16462818.499955943</v>
      </c>
      <c r="D1331" s="32">
        <v>0.57089814368342917</v>
      </c>
      <c r="K1331" s="34">
        <v>28836700</v>
      </c>
      <c r="L1331" s="32">
        <v>0.28600000000000003</v>
      </c>
      <c r="M1331" s="34">
        <f t="shared" si="355"/>
        <v>8247296.2000000011</v>
      </c>
      <c r="N1331" s="34">
        <f t="shared" si="357"/>
        <v>20589403.799999997</v>
      </c>
      <c r="O1331" s="34">
        <v>3990</v>
      </c>
      <c r="P1331" s="14" t="s">
        <v>177</v>
      </c>
      <c r="Q1331" s="15" t="s">
        <v>194</v>
      </c>
    </row>
    <row r="1332" spans="1:17">
      <c r="A1332" s="14" t="s">
        <v>119</v>
      </c>
      <c r="B1332" s="14">
        <v>2009</v>
      </c>
      <c r="C1332" s="34">
        <v>18380629.745300062</v>
      </c>
      <c r="D1332" s="32">
        <v>0.63023156119981905</v>
      </c>
      <c r="E1332" s="33">
        <v>111.11383699999999</v>
      </c>
      <c r="F1332" s="33">
        <v>44.852635999999997</v>
      </c>
      <c r="G1332" s="33">
        <v>0.59296824418665517</v>
      </c>
      <c r="H1332" s="33">
        <v>14.807524999999998</v>
      </c>
      <c r="I1332" s="33">
        <v>22.256340000000002</v>
      </c>
      <c r="J1332" s="33">
        <v>53.96387</v>
      </c>
      <c r="K1332" s="34">
        <v>29164883</v>
      </c>
      <c r="L1332" s="32">
        <v>0.28499999999999998</v>
      </c>
      <c r="M1332" s="34">
        <f t="shared" si="355"/>
        <v>8311991.6549999993</v>
      </c>
      <c r="N1332" s="34">
        <f t="shared" si="357"/>
        <v>20852891.344999999</v>
      </c>
      <c r="O1332" s="34">
        <v>4150</v>
      </c>
      <c r="P1332" s="14" t="s">
        <v>177</v>
      </c>
      <c r="Q1332" s="15" t="s">
        <v>194</v>
      </c>
    </row>
    <row r="1333" spans="1:17" s="35" customFormat="1">
      <c r="A1333" s="35" t="s">
        <v>119</v>
      </c>
      <c r="B1333" s="35">
        <v>2010</v>
      </c>
      <c r="C1333" s="36">
        <v>20843411.884815015</v>
      </c>
      <c r="D1333" s="37">
        <v>0.7066281955729401</v>
      </c>
      <c r="E1333" s="38"/>
      <c r="F1333" s="38"/>
      <c r="G1333" s="37"/>
      <c r="H1333" s="38"/>
      <c r="I1333" s="38"/>
      <c r="J1333" s="38"/>
      <c r="K1333" s="36">
        <v>29497000</v>
      </c>
      <c r="L1333" s="39" t="s">
        <v>207</v>
      </c>
      <c r="M1333" s="39" t="s">
        <v>207</v>
      </c>
      <c r="N1333" s="39" t="s">
        <v>207</v>
      </c>
      <c r="O1333" s="36">
        <v>4150</v>
      </c>
      <c r="P1333" s="35" t="s">
        <v>177</v>
      </c>
      <c r="Q1333" s="40" t="s">
        <v>194</v>
      </c>
    </row>
    <row r="1334" spans="1:17">
      <c r="A1334" s="14" t="s">
        <v>120</v>
      </c>
      <c r="B1334" s="14">
        <v>2000</v>
      </c>
      <c r="C1334" s="34">
        <v>5282790.2117104819</v>
      </c>
      <c r="D1334" s="32">
        <v>6.7998881696548233E-2</v>
      </c>
      <c r="K1334" s="34">
        <v>77689369</v>
      </c>
      <c r="L1334" s="32">
        <v>0.41499999999999998</v>
      </c>
      <c r="M1334" s="34">
        <f>K1334*L1334</f>
        <v>32241088.134999998</v>
      </c>
      <c r="N1334" s="34">
        <f>K1334-M1334</f>
        <v>45448280.865000002</v>
      </c>
      <c r="O1334" s="34">
        <v>1030</v>
      </c>
      <c r="P1334" s="14" t="s">
        <v>177</v>
      </c>
      <c r="Q1334" s="15" t="s">
        <v>203</v>
      </c>
    </row>
    <row r="1335" spans="1:17">
      <c r="A1335" s="14" t="s">
        <v>120</v>
      </c>
      <c r="B1335" s="14">
        <v>2001</v>
      </c>
      <c r="C1335" s="34">
        <v>9684772.5485496111</v>
      </c>
      <c r="D1335" s="32">
        <v>0.12222210364576352</v>
      </c>
      <c r="K1335" s="34">
        <v>79239125</v>
      </c>
      <c r="L1335" s="32">
        <v>0.40659999999999996</v>
      </c>
      <c r="M1335" s="34">
        <f t="shared" ref="M1335:M1343" si="358">K1335*L1335</f>
        <v>32218628.224999998</v>
      </c>
      <c r="N1335" s="34">
        <f t="shared" ref="N1335:N1336" si="359">K1335-M1335</f>
        <v>47020496.775000006</v>
      </c>
      <c r="O1335" s="34">
        <v>1030</v>
      </c>
      <c r="P1335" s="14" t="s">
        <v>177</v>
      </c>
      <c r="Q1335" s="15" t="s">
        <v>203</v>
      </c>
    </row>
    <row r="1336" spans="1:17">
      <c r="A1336" s="14" t="s">
        <v>120</v>
      </c>
      <c r="B1336" s="14">
        <v>2002</v>
      </c>
      <c r="C1336" s="34">
        <v>13403368.046583369</v>
      </c>
      <c r="D1336" s="32">
        <v>0.16590596088196827</v>
      </c>
      <c r="K1336" s="34">
        <v>80788948</v>
      </c>
      <c r="L1336" s="32">
        <v>0.3982</v>
      </c>
      <c r="M1336" s="34">
        <f t="shared" si="358"/>
        <v>32170159.093600001</v>
      </c>
      <c r="N1336" s="34">
        <f t="shared" si="359"/>
        <v>48618788.906399995</v>
      </c>
      <c r="O1336" s="34">
        <v>1010</v>
      </c>
      <c r="P1336" s="14" t="s">
        <v>177</v>
      </c>
      <c r="Q1336" s="15" t="s">
        <v>203</v>
      </c>
    </row>
    <row r="1337" spans="1:17">
      <c r="A1337" s="14" t="s">
        <v>120</v>
      </c>
      <c r="B1337" s="14">
        <v>2003</v>
      </c>
      <c r="C1337" s="34">
        <v>19842816.163461376</v>
      </c>
      <c r="D1337" s="32">
        <v>0.24097474444528669</v>
      </c>
      <c r="K1337" s="34">
        <v>82343966</v>
      </c>
      <c r="L1337" s="32">
        <v>0.38979999999999998</v>
      </c>
      <c r="M1337" s="34">
        <f t="shared" si="358"/>
        <v>32097677.946799997</v>
      </c>
      <c r="N1337" s="34">
        <f>K1337-M1337</f>
        <v>50246288.053200006</v>
      </c>
      <c r="O1337" s="34">
        <v>980</v>
      </c>
      <c r="P1337" s="14" t="s">
        <v>177</v>
      </c>
      <c r="Q1337" s="15" t="s">
        <v>203</v>
      </c>
    </row>
    <row r="1338" spans="1:17">
      <c r="A1338" s="14" t="s">
        <v>120</v>
      </c>
      <c r="B1338" s="14">
        <v>2004</v>
      </c>
      <c r="C1338" s="34">
        <v>26569609.469344612</v>
      </c>
      <c r="D1338" s="32">
        <v>0.31663900040120446</v>
      </c>
      <c r="K1338" s="34">
        <v>83911361</v>
      </c>
      <c r="L1338" s="32">
        <v>0.38140000000000002</v>
      </c>
      <c r="M1338" s="34">
        <f t="shared" si="358"/>
        <v>32003793.0854</v>
      </c>
      <c r="N1338" s="34">
        <f t="shared" ref="N1338:N1343" si="360">K1338-M1338</f>
        <v>51907567.9146</v>
      </c>
      <c r="O1338" s="34">
        <v>1080</v>
      </c>
      <c r="P1338" s="14" t="s">
        <v>177</v>
      </c>
      <c r="Q1338" s="15" t="s">
        <v>203</v>
      </c>
    </row>
    <row r="1339" spans="1:17">
      <c r="A1339" s="14" t="s">
        <v>120</v>
      </c>
      <c r="B1339" s="14">
        <v>2005</v>
      </c>
      <c r="C1339" s="34">
        <v>30541924.738469049</v>
      </c>
      <c r="D1339" s="32">
        <v>0.35723252836827141</v>
      </c>
      <c r="K1339" s="34">
        <v>85495923</v>
      </c>
      <c r="L1339" s="32">
        <v>0.373</v>
      </c>
      <c r="M1339" s="34">
        <f t="shared" si="358"/>
        <v>31889979.278999999</v>
      </c>
      <c r="N1339" s="34">
        <f t="shared" si="360"/>
        <v>53605943.721000001</v>
      </c>
      <c r="O1339" s="34">
        <v>1160</v>
      </c>
      <c r="P1339" s="14" t="s">
        <v>177</v>
      </c>
      <c r="Q1339" s="15" t="s">
        <v>203</v>
      </c>
    </row>
    <row r="1340" spans="1:17">
      <c r="A1340" s="14" t="s">
        <v>120</v>
      </c>
      <c r="B1340" s="14">
        <v>2006</v>
      </c>
      <c r="C1340" s="34">
        <v>37645425.273728795</v>
      </c>
      <c r="D1340" s="32">
        <v>0.43221362707648109</v>
      </c>
      <c r="K1340" s="34">
        <v>87099117</v>
      </c>
      <c r="L1340" s="32">
        <v>0.36560000000000004</v>
      </c>
      <c r="M1340" s="34">
        <f t="shared" si="358"/>
        <v>31843437.175200004</v>
      </c>
      <c r="N1340" s="34">
        <f t="shared" si="360"/>
        <v>55255679.8248</v>
      </c>
      <c r="O1340" s="34">
        <v>1250</v>
      </c>
      <c r="P1340" s="14" t="s">
        <v>177</v>
      </c>
      <c r="Q1340" s="15" t="s">
        <v>203</v>
      </c>
    </row>
    <row r="1341" spans="1:17">
      <c r="A1341" s="14" t="s">
        <v>120</v>
      </c>
      <c r="B1341" s="14">
        <v>2007</v>
      </c>
      <c r="C1341" s="34">
        <v>47891323.012246281</v>
      </c>
      <c r="D1341" s="32">
        <v>0.53981405291650497</v>
      </c>
      <c r="K1341" s="34">
        <v>88718185</v>
      </c>
      <c r="L1341" s="32">
        <v>0.35820000000000002</v>
      </c>
      <c r="M1341" s="34">
        <f t="shared" si="358"/>
        <v>31778853.867000002</v>
      </c>
      <c r="N1341" s="34">
        <f t="shared" si="360"/>
        <v>56939331.133000001</v>
      </c>
      <c r="O1341" s="34">
        <v>1460</v>
      </c>
      <c r="P1341" s="14" t="s">
        <v>177</v>
      </c>
      <c r="Q1341" s="15" t="s">
        <v>203</v>
      </c>
    </row>
    <row r="1342" spans="1:17">
      <c r="A1342" s="14" t="s">
        <v>120</v>
      </c>
      <c r="B1342" s="14">
        <v>2008</v>
      </c>
      <c r="C1342" s="34">
        <v>59535310.767542943</v>
      </c>
      <c r="D1342" s="32">
        <v>0.65895230448251074</v>
      </c>
      <c r="K1342" s="34">
        <v>90348437</v>
      </c>
      <c r="L1342" s="32">
        <v>0.3508</v>
      </c>
      <c r="M1342" s="34">
        <f t="shared" si="358"/>
        <v>31694231.6996</v>
      </c>
      <c r="N1342" s="34">
        <f t="shared" si="360"/>
        <v>58654205.300400004</v>
      </c>
      <c r="O1342" s="34">
        <v>1700</v>
      </c>
      <c r="P1342" s="14" t="s">
        <v>177</v>
      </c>
      <c r="Q1342" s="15" t="s">
        <v>203</v>
      </c>
    </row>
    <row r="1343" spans="1:17">
      <c r="A1343" s="14" t="s">
        <v>120</v>
      </c>
      <c r="B1343" s="14">
        <v>2009</v>
      </c>
      <c r="C1343" s="34">
        <v>65880873.959874064</v>
      </c>
      <c r="D1343" s="32">
        <v>0.71622800848653767</v>
      </c>
      <c r="E1343" s="33">
        <v>56.928644399999996</v>
      </c>
      <c r="F1343" s="41" t="s">
        <v>207</v>
      </c>
      <c r="G1343" s="33">
        <v>0.34294847166591358</v>
      </c>
      <c r="H1343" s="33">
        <v>13.1962116</v>
      </c>
      <c r="I1343" s="33">
        <v>14.245509999999999</v>
      </c>
      <c r="J1343" s="41" t="s">
        <v>207</v>
      </c>
      <c r="K1343" s="34">
        <v>91983102</v>
      </c>
      <c r="L1343" s="32">
        <v>0.34340000000000004</v>
      </c>
      <c r="M1343" s="34">
        <f t="shared" si="358"/>
        <v>31586997.226800002</v>
      </c>
      <c r="N1343" s="34">
        <f t="shared" si="360"/>
        <v>60396104.773199998</v>
      </c>
      <c r="O1343" s="34">
        <v>1790</v>
      </c>
      <c r="P1343" s="14" t="s">
        <v>177</v>
      </c>
      <c r="Q1343" s="15" t="s">
        <v>203</v>
      </c>
    </row>
    <row r="1344" spans="1:17" s="35" customFormat="1">
      <c r="A1344" s="35" t="s">
        <v>120</v>
      </c>
      <c r="B1344" s="35">
        <v>2010</v>
      </c>
      <c r="C1344" s="36">
        <v>81060353.15826124</v>
      </c>
      <c r="D1344" s="37">
        <v>0.86588140016942872</v>
      </c>
      <c r="E1344" s="38"/>
      <c r="F1344" s="38"/>
      <c r="G1344" s="37"/>
      <c r="H1344" s="38"/>
      <c r="I1344" s="38"/>
      <c r="J1344" s="38"/>
      <c r="K1344" s="36">
        <v>93616000</v>
      </c>
      <c r="L1344" s="39" t="s">
        <v>207</v>
      </c>
      <c r="M1344" s="39" t="s">
        <v>207</v>
      </c>
      <c r="N1344" s="39" t="s">
        <v>207</v>
      </c>
      <c r="O1344" s="36">
        <v>1980.3360164699236</v>
      </c>
      <c r="P1344" s="35" t="s">
        <v>177</v>
      </c>
      <c r="Q1344" s="40" t="s">
        <v>203</v>
      </c>
    </row>
    <row r="1345" spans="1:17">
      <c r="A1345" s="14" t="s">
        <v>121</v>
      </c>
      <c r="B1345" s="14">
        <v>2000</v>
      </c>
      <c r="C1345" s="34">
        <v>4560098.4972531544</v>
      </c>
      <c r="D1345" s="32">
        <v>0.11858655312283672</v>
      </c>
      <c r="K1345" s="34">
        <v>38453757</v>
      </c>
      <c r="L1345" s="32">
        <v>0.38299999999999995</v>
      </c>
      <c r="M1345" s="34">
        <f>K1345*L1345</f>
        <v>14727788.930999998</v>
      </c>
      <c r="N1345" s="34">
        <f>K1345-M1345</f>
        <v>23725968.069000002</v>
      </c>
      <c r="O1345" s="34">
        <v>4590</v>
      </c>
      <c r="P1345" s="14" t="s">
        <v>178</v>
      </c>
      <c r="Q1345" s="15" t="s">
        <v>191</v>
      </c>
    </row>
    <row r="1346" spans="1:17">
      <c r="A1346" s="14" t="s">
        <v>121</v>
      </c>
      <c r="B1346" s="14">
        <v>2001</v>
      </c>
      <c r="C1346" s="34">
        <v>6855956.0007144241</v>
      </c>
      <c r="D1346" s="32">
        <v>0.17924969613411207</v>
      </c>
      <c r="K1346" s="34">
        <v>38248076</v>
      </c>
      <c r="L1346" s="32">
        <v>0.38340000000000002</v>
      </c>
      <c r="M1346" s="34">
        <f t="shared" ref="M1346:M1354" si="361">K1346*L1346</f>
        <v>14664312.338400001</v>
      </c>
      <c r="N1346" s="34">
        <f t="shared" ref="N1346:N1347" si="362">K1346-M1346</f>
        <v>23583763.661600001</v>
      </c>
      <c r="O1346" s="34">
        <v>4670</v>
      </c>
      <c r="P1346" s="14" t="s">
        <v>178</v>
      </c>
      <c r="Q1346" s="15" t="s">
        <v>191</v>
      </c>
    </row>
    <row r="1347" spans="1:17">
      <c r="A1347" s="14" t="s">
        <v>121</v>
      </c>
      <c r="B1347" s="14">
        <v>2002</v>
      </c>
      <c r="C1347" s="34">
        <v>9524692.3212707378</v>
      </c>
      <c r="D1347" s="32">
        <v>0.24913946205876403</v>
      </c>
      <c r="K1347" s="34">
        <v>38230364</v>
      </c>
      <c r="L1347" s="32">
        <v>0.38380000000000003</v>
      </c>
      <c r="M1347" s="34">
        <f t="shared" si="361"/>
        <v>14672813.703200001</v>
      </c>
      <c r="N1347" s="34">
        <f t="shared" si="362"/>
        <v>23557550.296799999</v>
      </c>
      <c r="O1347" s="34">
        <v>4850</v>
      </c>
      <c r="P1347" s="14" t="s">
        <v>178</v>
      </c>
      <c r="Q1347" s="15" t="s">
        <v>191</v>
      </c>
    </row>
    <row r="1348" spans="1:17">
      <c r="A1348" s="14" t="s">
        <v>121</v>
      </c>
      <c r="B1348" s="14">
        <v>2003</v>
      </c>
      <c r="C1348" s="34">
        <v>11925078.59038415</v>
      </c>
      <c r="D1348" s="32">
        <v>0.31213749010613523</v>
      </c>
      <c r="K1348" s="34">
        <v>38204570</v>
      </c>
      <c r="L1348" s="32">
        <v>0.38420000000000004</v>
      </c>
      <c r="M1348" s="34">
        <f t="shared" si="361"/>
        <v>14678195.794000002</v>
      </c>
      <c r="N1348" s="34">
        <f>K1348-M1348</f>
        <v>23526374.206</v>
      </c>
      <c r="O1348" s="34">
        <v>5470</v>
      </c>
      <c r="P1348" s="14" t="s">
        <v>178</v>
      </c>
      <c r="Q1348" s="15" t="s">
        <v>191</v>
      </c>
    </row>
    <row r="1349" spans="1:17">
      <c r="A1349" s="14" t="s">
        <v>121</v>
      </c>
      <c r="B1349" s="14">
        <v>2004</v>
      </c>
      <c r="C1349" s="34">
        <v>14496127.537203992</v>
      </c>
      <c r="D1349" s="32">
        <v>0.37965646779812845</v>
      </c>
      <c r="K1349" s="34">
        <v>38182222</v>
      </c>
      <c r="L1349" s="32">
        <v>0.3846</v>
      </c>
      <c r="M1349" s="34">
        <f t="shared" si="361"/>
        <v>14684882.5812</v>
      </c>
      <c r="N1349" s="34">
        <f t="shared" ref="N1349:N1354" si="363">K1349-M1349</f>
        <v>23497339.4188</v>
      </c>
      <c r="O1349" s="34">
        <v>6240</v>
      </c>
      <c r="P1349" s="14" t="s">
        <v>178</v>
      </c>
      <c r="Q1349" s="15" t="s">
        <v>191</v>
      </c>
    </row>
    <row r="1350" spans="1:17">
      <c r="A1350" s="14" t="s">
        <v>121</v>
      </c>
      <c r="B1350" s="14">
        <v>2005</v>
      </c>
      <c r="C1350" s="34">
        <v>19389345.55727477</v>
      </c>
      <c r="D1350" s="32">
        <v>0.50803398249659759</v>
      </c>
      <c r="K1350" s="34">
        <v>38165450</v>
      </c>
      <c r="L1350" s="32">
        <v>0.38500000000000001</v>
      </c>
      <c r="M1350" s="34">
        <f t="shared" si="361"/>
        <v>14693698.25</v>
      </c>
      <c r="N1350" s="34">
        <f t="shared" si="363"/>
        <v>23471751.75</v>
      </c>
      <c r="O1350" s="34">
        <v>7270</v>
      </c>
      <c r="P1350" s="14" t="s">
        <v>178</v>
      </c>
      <c r="Q1350" s="15" t="s">
        <v>191</v>
      </c>
    </row>
    <row r="1351" spans="1:17">
      <c r="A1351" s="14" t="s">
        <v>121</v>
      </c>
      <c r="B1351" s="14">
        <v>2006</v>
      </c>
      <c r="C1351" s="34">
        <v>25356344.126952998</v>
      </c>
      <c r="D1351" s="32">
        <v>0.66480078197069326</v>
      </c>
      <c r="K1351" s="34">
        <v>38141267</v>
      </c>
      <c r="L1351" s="32">
        <v>0.3856</v>
      </c>
      <c r="M1351" s="34">
        <f t="shared" si="361"/>
        <v>14707272.555199999</v>
      </c>
      <c r="N1351" s="34">
        <f t="shared" si="363"/>
        <v>23433994.444800001</v>
      </c>
      <c r="O1351" s="34">
        <v>8340</v>
      </c>
      <c r="P1351" s="14" t="s">
        <v>178</v>
      </c>
      <c r="Q1351" s="15" t="s">
        <v>191</v>
      </c>
    </row>
    <row r="1352" spans="1:17">
      <c r="A1352" s="14" t="s">
        <v>121</v>
      </c>
      <c r="B1352" s="14">
        <v>2007</v>
      </c>
      <c r="C1352" s="34">
        <v>28514068.30077548</v>
      </c>
      <c r="D1352" s="32">
        <v>0.74799709922350244</v>
      </c>
      <c r="K1352" s="34">
        <v>38120560</v>
      </c>
      <c r="L1352" s="32">
        <v>0.38619999999999999</v>
      </c>
      <c r="M1352" s="34">
        <f t="shared" si="361"/>
        <v>14722160.272</v>
      </c>
      <c r="N1352" s="34">
        <f t="shared" si="363"/>
        <v>23398399.728</v>
      </c>
      <c r="O1352" s="34">
        <v>9800</v>
      </c>
      <c r="P1352" s="14" t="s">
        <v>178</v>
      </c>
      <c r="Q1352" s="15" t="s">
        <v>191</v>
      </c>
    </row>
    <row r="1353" spans="1:17">
      <c r="A1353" s="14" t="s">
        <v>121</v>
      </c>
      <c r="B1353" s="14">
        <v>2008</v>
      </c>
      <c r="C1353" s="34">
        <v>30250980.726735834</v>
      </c>
      <c r="D1353" s="32">
        <v>0.79345255072130716</v>
      </c>
      <c r="K1353" s="34">
        <v>38125759</v>
      </c>
      <c r="L1353" s="32">
        <v>0.38679999999999998</v>
      </c>
      <c r="M1353" s="34">
        <f t="shared" si="361"/>
        <v>14747043.5812</v>
      </c>
      <c r="N1353" s="34">
        <f t="shared" si="363"/>
        <v>23378715.4188</v>
      </c>
      <c r="O1353" s="34">
        <v>11820</v>
      </c>
      <c r="P1353" s="14" t="s">
        <v>178</v>
      </c>
      <c r="Q1353" s="15" t="s">
        <v>191</v>
      </c>
    </row>
    <row r="1354" spans="1:17">
      <c r="A1354" s="14" t="s">
        <v>121</v>
      </c>
      <c r="B1354" s="14">
        <v>2009</v>
      </c>
      <c r="C1354" s="34">
        <v>30531946.543357097</v>
      </c>
      <c r="D1354" s="32">
        <v>0.80031553812132217</v>
      </c>
      <c r="E1354" s="33">
        <v>182.86812</v>
      </c>
      <c r="F1354" s="41" t="s">
        <v>207</v>
      </c>
      <c r="G1354" s="41" t="s">
        <v>207</v>
      </c>
      <c r="H1354" s="33">
        <v>44.084730000000008</v>
      </c>
      <c r="I1354" s="33">
        <v>49.136690000000002</v>
      </c>
      <c r="J1354" s="33">
        <v>666.71280000000002</v>
      </c>
      <c r="K1354" s="34">
        <v>38149886</v>
      </c>
      <c r="L1354" s="32">
        <v>0.38740000000000002</v>
      </c>
      <c r="M1354" s="34">
        <f t="shared" si="361"/>
        <v>14779265.8364</v>
      </c>
      <c r="N1354" s="34">
        <f t="shared" si="363"/>
        <v>23370620.163599998</v>
      </c>
      <c r="O1354" s="34">
        <v>12260</v>
      </c>
      <c r="P1354" s="14" t="s">
        <v>178</v>
      </c>
      <c r="Q1354" s="15" t="s">
        <v>191</v>
      </c>
    </row>
    <row r="1355" spans="1:17" s="35" customFormat="1">
      <c r="A1355" s="35" t="s">
        <v>121</v>
      </c>
      <c r="B1355" s="35">
        <v>2010</v>
      </c>
      <c r="C1355" s="36">
        <v>31175879.622302659</v>
      </c>
      <c r="D1355" s="37">
        <v>0.81659279224429404</v>
      </c>
      <c r="E1355" s="38"/>
      <c r="F1355" s="38"/>
      <c r="G1355" s="37"/>
      <c r="H1355" s="38"/>
      <c r="I1355" s="38"/>
      <c r="J1355" s="38"/>
      <c r="K1355" s="36">
        <v>38178000</v>
      </c>
      <c r="L1355" s="39" t="s">
        <v>207</v>
      </c>
      <c r="M1355" s="39" t="s">
        <v>207</v>
      </c>
      <c r="N1355" s="39" t="s">
        <v>207</v>
      </c>
      <c r="O1355" s="36">
        <v>14033.036224333553</v>
      </c>
      <c r="P1355" s="35" t="s">
        <v>178</v>
      </c>
      <c r="Q1355" s="40" t="s">
        <v>191</v>
      </c>
    </row>
    <row r="1356" spans="1:17">
      <c r="A1356" s="14" t="s">
        <v>122</v>
      </c>
      <c r="B1356" s="14">
        <v>2000</v>
      </c>
      <c r="C1356" s="34">
        <v>6597934</v>
      </c>
      <c r="D1356" s="32">
        <v>0.64522401841664179</v>
      </c>
      <c r="K1356" s="34">
        <v>10225803.460000001</v>
      </c>
      <c r="L1356" s="32">
        <v>0.45600000000000002</v>
      </c>
      <c r="M1356" s="34">
        <f>K1356*L1356</f>
        <v>4662966.3777600005</v>
      </c>
      <c r="N1356" s="34">
        <f>K1356-M1356</f>
        <v>5562837.0822400004</v>
      </c>
      <c r="O1356" s="34">
        <v>11590</v>
      </c>
      <c r="P1356" s="14" t="s">
        <v>178</v>
      </c>
      <c r="Q1356" s="15" t="s">
        <v>204</v>
      </c>
    </row>
    <row r="1357" spans="1:17">
      <c r="A1357" s="14" t="s">
        <v>122</v>
      </c>
      <c r="B1357" s="14">
        <v>2001</v>
      </c>
      <c r="C1357" s="34">
        <v>8608819</v>
      </c>
      <c r="D1357" s="32">
        <v>0.83638128211074203</v>
      </c>
      <c r="K1357" s="34">
        <v>10292935.99</v>
      </c>
      <c r="L1357" s="32">
        <v>0.4496</v>
      </c>
      <c r="M1357" s="34">
        <f t="shared" ref="M1357:M1365" si="364">K1357*L1357</f>
        <v>4627704.0211040005</v>
      </c>
      <c r="N1357" s="34">
        <f t="shared" ref="N1357:N1358" si="365">K1357-M1357</f>
        <v>5665231.9688959997</v>
      </c>
      <c r="O1357" s="34">
        <v>11220</v>
      </c>
      <c r="P1357" s="14" t="s">
        <v>178</v>
      </c>
      <c r="Q1357" s="15" t="s">
        <v>204</v>
      </c>
    </row>
    <row r="1358" spans="1:17">
      <c r="A1358" s="14" t="s">
        <v>122</v>
      </c>
      <c r="B1358" s="14">
        <v>2002</v>
      </c>
      <c r="C1358" s="34">
        <v>9583001</v>
      </c>
      <c r="D1358" s="32">
        <v>0.92425727559183257</v>
      </c>
      <c r="K1358" s="34">
        <v>10368326.279999999</v>
      </c>
      <c r="L1358" s="32">
        <v>0.44319999999999998</v>
      </c>
      <c r="M1358" s="34">
        <f t="shared" si="364"/>
        <v>4595242.2072959999</v>
      </c>
      <c r="N1358" s="34">
        <f t="shared" si="365"/>
        <v>5773084.0727039995</v>
      </c>
      <c r="O1358" s="34">
        <v>11170</v>
      </c>
      <c r="P1358" s="14" t="s">
        <v>178</v>
      </c>
      <c r="Q1358" s="15" t="s">
        <v>204</v>
      </c>
    </row>
    <row r="1359" spans="1:17">
      <c r="A1359" s="14" t="s">
        <v>122</v>
      </c>
      <c r="B1359" s="14">
        <v>2003</v>
      </c>
      <c r="C1359" s="34">
        <v>10524847</v>
      </c>
      <c r="D1359" s="32">
        <v>1.0080261173527603</v>
      </c>
      <c r="K1359" s="34">
        <v>10441045.939999999</v>
      </c>
      <c r="L1359" s="32">
        <v>0.43680000000000002</v>
      </c>
      <c r="M1359" s="34">
        <f t="shared" si="364"/>
        <v>4560648.8665920002</v>
      </c>
      <c r="N1359" s="34">
        <f>K1359-M1359</f>
        <v>5880397.0734079992</v>
      </c>
      <c r="O1359" s="34">
        <v>12590</v>
      </c>
      <c r="P1359" s="14" t="s">
        <v>178</v>
      </c>
      <c r="Q1359" s="15" t="s">
        <v>204</v>
      </c>
    </row>
    <row r="1360" spans="1:17">
      <c r="A1360" s="14" t="s">
        <v>122</v>
      </c>
      <c r="B1360" s="14">
        <v>2004</v>
      </c>
      <c r="C1360" s="34">
        <v>10549609</v>
      </c>
      <c r="D1360" s="32">
        <v>1.0045367207163256</v>
      </c>
      <c r="K1360" s="34">
        <v>10501964.52</v>
      </c>
      <c r="L1360" s="32">
        <v>0.4304</v>
      </c>
      <c r="M1360" s="34">
        <f t="shared" si="364"/>
        <v>4520045.5294079995</v>
      </c>
      <c r="N1360" s="34">
        <f t="shared" ref="N1360:N1365" si="366">K1360-M1360</f>
        <v>5981918.9905920001</v>
      </c>
      <c r="O1360" s="34">
        <v>15140</v>
      </c>
      <c r="P1360" s="14" t="s">
        <v>178</v>
      </c>
      <c r="Q1360" s="15" t="s">
        <v>204</v>
      </c>
    </row>
    <row r="1361" spans="1:17">
      <c r="A1361" s="14" t="s">
        <v>122</v>
      </c>
      <c r="B1361" s="14">
        <v>2005</v>
      </c>
      <c r="C1361" s="34">
        <v>11860199</v>
      </c>
      <c r="D1361" s="32">
        <v>1.1242480887629214</v>
      </c>
      <c r="K1361" s="34">
        <v>10549450</v>
      </c>
      <c r="L1361" s="32">
        <v>0.42399999999999999</v>
      </c>
      <c r="M1361" s="34">
        <f t="shared" si="364"/>
        <v>4472966.8</v>
      </c>
      <c r="N1361" s="34">
        <f t="shared" si="366"/>
        <v>6076483.2000000002</v>
      </c>
      <c r="O1361" s="34">
        <v>17260</v>
      </c>
      <c r="P1361" s="14" t="s">
        <v>178</v>
      </c>
      <c r="Q1361" s="15" t="s">
        <v>204</v>
      </c>
    </row>
    <row r="1362" spans="1:17">
      <c r="A1362" s="14" t="s">
        <v>122</v>
      </c>
      <c r="B1362" s="14">
        <v>2006</v>
      </c>
      <c r="C1362" s="34">
        <v>13092797</v>
      </c>
      <c r="D1362" s="32">
        <v>1.2369965488650028</v>
      </c>
      <c r="K1362" s="34">
        <v>10584344</v>
      </c>
      <c r="L1362" s="32">
        <v>0.4178</v>
      </c>
      <c r="M1362" s="34">
        <f t="shared" si="364"/>
        <v>4422138.9232000001</v>
      </c>
      <c r="N1362" s="34">
        <f t="shared" si="366"/>
        <v>6162205.0767999999</v>
      </c>
      <c r="O1362" s="34">
        <v>17890</v>
      </c>
      <c r="P1362" s="14" t="s">
        <v>178</v>
      </c>
      <c r="Q1362" s="15" t="s">
        <v>204</v>
      </c>
    </row>
    <row r="1363" spans="1:17">
      <c r="A1363" s="14" t="s">
        <v>122</v>
      </c>
      <c r="B1363" s="14">
        <v>2007</v>
      </c>
      <c r="C1363" s="34">
        <v>14519436</v>
      </c>
      <c r="D1363" s="32">
        <v>1.3686818902306535</v>
      </c>
      <c r="K1363" s="34">
        <v>10608335</v>
      </c>
      <c r="L1363" s="32">
        <v>0.41159999999999997</v>
      </c>
      <c r="M1363" s="34">
        <f t="shared" si="364"/>
        <v>4366390.6859999998</v>
      </c>
      <c r="N1363" s="34">
        <f t="shared" si="366"/>
        <v>6241944.3140000002</v>
      </c>
      <c r="O1363" s="34">
        <v>19000</v>
      </c>
      <c r="P1363" s="14" t="s">
        <v>178</v>
      </c>
      <c r="Q1363" s="15" t="s">
        <v>204</v>
      </c>
    </row>
    <row r="1364" spans="1:17">
      <c r="A1364" s="14" t="s">
        <v>122</v>
      </c>
      <c r="B1364" s="14">
        <v>2008</v>
      </c>
      <c r="C1364" s="34">
        <v>16045511</v>
      </c>
      <c r="D1364" s="32">
        <v>1.5105335294344138</v>
      </c>
      <c r="K1364" s="34">
        <v>10622413</v>
      </c>
      <c r="L1364" s="32">
        <v>0.40539999999999998</v>
      </c>
      <c r="M1364" s="34">
        <f t="shared" si="364"/>
        <v>4306326.2302000001</v>
      </c>
      <c r="N1364" s="34">
        <f t="shared" si="366"/>
        <v>6316086.7697999999</v>
      </c>
      <c r="O1364" s="34">
        <v>20540</v>
      </c>
      <c r="P1364" s="14" t="s">
        <v>178</v>
      </c>
      <c r="Q1364" s="15" t="s">
        <v>204</v>
      </c>
    </row>
    <row r="1365" spans="1:17">
      <c r="A1365" s="14" t="s">
        <v>122</v>
      </c>
      <c r="B1365" s="14">
        <v>2009</v>
      </c>
      <c r="C1365" s="34">
        <v>16974619</v>
      </c>
      <c r="D1365" s="32">
        <v>1.5965489877840333</v>
      </c>
      <c r="E1365" s="41" t="s">
        <v>207</v>
      </c>
      <c r="F1365" s="41" t="s">
        <v>207</v>
      </c>
      <c r="G1365" s="41" t="s">
        <v>207</v>
      </c>
      <c r="H1365" s="33">
        <v>79.933239999999998</v>
      </c>
      <c r="I1365" s="33">
        <v>206.93899999999999</v>
      </c>
      <c r="J1365" s="41" t="s">
        <v>207</v>
      </c>
      <c r="K1365" s="34">
        <v>10632069</v>
      </c>
      <c r="L1365" s="32">
        <v>0.3992</v>
      </c>
      <c r="M1365" s="34">
        <f t="shared" si="364"/>
        <v>4244321.9447999997</v>
      </c>
      <c r="N1365" s="34">
        <f t="shared" si="366"/>
        <v>6387747.0552000003</v>
      </c>
      <c r="O1365" s="34">
        <v>20940</v>
      </c>
      <c r="P1365" s="14" t="s">
        <v>178</v>
      </c>
      <c r="Q1365" s="15" t="s">
        <v>204</v>
      </c>
    </row>
    <row r="1366" spans="1:17" s="35" customFormat="1">
      <c r="A1366" s="35" t="s">
        <v>122</v>
      </c>
      <c r="B1366" s="35">
        <v>2010</v>
      </c>
      <c r="C1366" s="36">
        <v>17332560</v>
      </c>
      <c r="D1366" s="37">
        <v>1.6286938545386205</v>
      </c>
      <c r="E1366" s="38"/>
      <c r="F1366" s="38"/>
      <c r="G1366" s="37"/>
      <c r="H1366" s="38"/>
      <c r="I1366" s="38"/>
      <c r="J1366" s="38"/>
      <c r="K1366" s="36">
        <v>10642000</v>
      </c>
      <c r="L1366" s="39" t="s">
        <v>207</v>
      </c>
      <c r="M1366" s="39" t="s">
        <v>207</v>
      </c>
      <c r="N1366" s="39" t="s">
        <v>207</v>
      </c>
      <c r="O1366" s="36">
        <v>20940</v>
      </c>
      <c r="P1366" s="35" t="s">
        <v>178</v>
      </c>
      <c r="Q1366" s="40" t="s">
        <v>204</v>
      </c>
    </row>
    <row r="1367" spans="1:17">
      <c r="A1367" s="14" t="s">
        <v>123</v>
      </c>
      <c r="B1367" s="14">
        <v>2000</v>
      </c>
      <c r="C1367" s="34">
        <v>2017154.6490527818</v>
      </c>
      <c r="D1367" s="32">
        <v>8.9879011230797209E-2</v>
      </c>
      <c r="K1367" s="34">
        <v>22443000</v>
      </c>
      <c r="L1367" s="32">
        <v>0.46500000000000002</v>
      </c>
      <c r="M1367" s="34">
        <f>K1367*L1367</f>
        <v>10435995</v>
      </c>
      <c r="N1367" s="34">
        <f>K1367-M1367</f>
        <v>12007005</v>
      </c>
      <c r="O1367" s="34">
        <v>1690</v>
      </c>
      <c r="P1367" s="14" t="s">
        <v>177</v>
      </c>
      <c r="Q1367" s="15" t="s">
        <v>191</v>
      </c>
    </row>
    <row r="1368" spans="1:17">
      <c r="A1368" s="14" t="s">
        <v>123</v>
      </c>
      <c r="B1368" s="14">
        <v>2001</v>
      </c>
      <c r="C1368" s="34">
        <v>3095713.9124497594</v>
      </c>
      <c r="D1368" s="32">
        <v>0.13987501863590093</v>
      </c>
      <c r="K1368" s="34">
        <v>22132000</v>
      </c>
      <c r="L1368" s="32">
        <v>0.46460000000000001</v>
      </c>
      <c r="M1368" s="34">
        <f t="shared" ref="M1368:M1376" si="367">K1368*L1368</f>
        <v>10282527.200000001</v>
      </c>
      <c r="N1368" s="34">
        <f t="shared" ref="N1368:N1369" si="368">K1368-M1368</f>
        <v>11849472.799999999</v>
      </c>
      <c r="O1368" s="34">
        <v>1750</v>
      </c>
      <c r="P1368" s="14" t="s">
        <v>177</v>
      </c>
      <c r="Q1368" s="15" t="s">
        <v>191</v>
      </c>
    </row>
    <row r="1369" spans="1:17">
      <c r="A1369" s="14" t="s">
        <v>123</v>
      </c>
      <c r="B1369" s="14">
        <v>2002</v>
      </c>
      <c r="C1369" s="34">
        <v>4149862.9290951821</v>
      </c>
      <c r="D1369" s="32">
        <v>0.19033336691881181</v>
      </c>
      <c r="K1369" s="34">
        <v>21803128.879999999</v>
      </c>
      <c r="L1369" s="32">
        <v>0.4642</v>
      </c>
      <c r="M1369" s="34">
        <f t="shared" si="367"/>
        <v>10121012.426096</v>
      </c>
      <c r="N1369" s="34">
        <f t="shared" si="368"/>
        <v>11682116.453903999</v>
      </c>
      <c r="O1369" s="34">
        <v>1930</v>
      </c>
      <c r="P1369" s="14" t="s">
        <v>177</v>
      </c>
      <c r="Q1369" s="15" t="s">
        <v>191</v>
      </c>
    </row>
    <row r="1370" spans="1:17">
      <c r="A1370" s="14" t="s">
        <v>123</v>
      </c>
      <c r="B1370" s="14">
        <v>2003</v>
      </c>
      <c r="C1370" s="34">
        <v>5792842.8969406988</v>
      </c>
      <c r="D1370" s="32">
        <v>0.26643525757265535</v>
      </c>
      <c r="K1370" s="34">
        <v>21742028.25</v>
      </c>
      <c r="L1370" s="32">
        <v>0.46380000000000005</v>
      </c>
      <c r="M1370" s="34">
        <f t="shared" si="367"/>
        <v>10083952.702350002</v>
      </c>
      <c r="N1370" s="34">
        <f>K1370-M1370</f>
        <v>11658075.547649998</v>
      </c>
      <c r="O1370" s="34">
        <v>2310</v>
      </c>
      <c r="P1370" s="14" t="s">
        <v>177</v>
      </c>
      <c r="Q1370" s="15" t="s">
        <v>191</v>
      </c>
    </row>
    <row r="1371" spans="1:17">
      <c r="A1371" s="14" t="s">
        <v>123</v>
      </c>
      <c r="B1371" s="14">
        <v>2004</v>
      </c>
      <c r="C1371" s="34">
        <v>7457278.5334582673</v>
      </c>
      <c r="D1371" s="32">
        <v>0.34389294208494603</v>
      </c>
      <c r="K1371" s="34">
        <v>21684883.93</v>
      </c>
      <c r="L1371" s="32">
        <v>0.46340000000000003</v>
      </c>
      <c r="M1371" s="34">
        <f t="shared" si="367"/>
        <v>10048775.213162001</v>
      </c>
      <c r="N1371" s="34">
        <f t="shared" ref="N1371:N1376" si="369">K1371-M1371</f>
        <v>11636108.716837998</v>
      </c>
      <c r="O1371" s="34">
        <v>3010</v>
      </c>
      <c r="P1371" s="14" t="s">
        <v>177</v>
      </c>
      <c r="Q1371" s="15" t="s">
        <v>191</v>
      </c>
    </row>
    <row r="1372" spans="1:17">
      <c r="A1372" s="14" t="s">
        <v>123</v>
      </c>
      <c r="B1372" s="14">
        <v>2005</v>
      </c>
      <c r="C1372" s="34">
        <v>10969248.87819083</v>
      </c>
      <c r="D1372" s="32">
        <v>0.50702927881775184</v>
      </c>
      <c r="K1372" s="34">
        <v>21634350</v>
      </c>
      <c r="L1372" s="32">
        <v>0.46299999999999997</v>
      </c>
      <c r="M1372" s="34">
        <f t="shared" si="367"/>
        <v>10016704.049999999</v>
      </c>
      <c r="N1372" s="34">
        <f t="shared" si="369"/>
        <v>11617645.950000001</v>
      </c>
      <c r="O1372" s="34">
        <v>3920</v>
      </c>
      <c r="P1372" s="14" t="s">
        <v>177</v>
      </c>
      <c r="Q1372" s="15" t="s">
        <v>191</v>
      </c>
    </row>
    <row r="1373" spans="1:17">
      <c r="A1373" s="14" t="s">
        <v>123</v>
      </c>
      <c r="B1373" s="14">
        <v>2006</v>
      </c>
      <c r="C1373" s="34">
        <v>14250527.577080691</v>
      </c>
      <c r="D1373" s="32">
        <v>0.6601235898814023</v>
      </c>
      <c r="K1373" s="34">
        <v>21587666</v>
      </c>
      <c r="L1373" s="32">
        <v>0.4612</v>
      </c>
      <c r="M1373" s="34">
        <f t="shared" si="367"/>
        <v>9956231.5592</v>
      </c>
      <c r="N1373" s="34">
        <f t="shared" si="369"/>
        <v>11631434.4408</v>
      </c>
      <c r="O1373" s="34">
        <v>4870</v>
      </c>
      <c r="P1373" s="14" t="s">
        <v>177</v>
      </c>
      <c r="Q1373" s="15" t="s">
        <v>191</v>
      </c>
    </row>
    <row r="1374" spans="1:17">
      <c r="A1374" s="14" t="s">
        <v>123</v>
      </c>
      <c r="B1374" s="14">
        <v>2007</v>
      </c>
      <c r="C1374" s="34">
        <v>18769327.601060584</v>
      </c>
      <c r="D1374" s="32">
        <v>0.8710928774240505</v>
      </c>
      <c r="K1374" s="34">
        <v>21546873</v>
      </c>
      <c r="L1374" s="32">
        <v>0.45939999999999998</v>
      </c>
      <c r="M1374" s="34">
        <f t="shared" si="367"/>
        <v>9898633.4561999999</v>
      </c>
      <c r="N1374" s="34">
        <f t="shared" si="369"/>
        <v>11648239.5438</v>
      </c>
      <c r="O1374" s="34">
        <v>6430</v>
      </c>
      <c r="P1374" s="14" t="s">
        <v>177</v>
      </c>
      <c r="Q1374" s="15" t="s">
        <v>191</v>
      </c>
    </row>
    <row r="1375" spans="1:17">
      <c r="A1375" s="14" t="s">
        <v>123</v>
      </c>
      <c r="B1375" s="14">
        <v>2008</v>
      </c>
      <c r="C1375" s="34">
        <v>22974761.288117956</v>
      </c>
      <c r="D1375" s="32">
        <v>1.0679169359821399</v>
      </c>
      <c r="K1375" s="34">
        <v>21513622</v>
      </c>
      <c r="L1375" s="32">
        <v>0.45760000000000001</v>
      </c>
      <c r="M1375" s="34">
        <f t="shared" si="367"/>
        <v>9844633.4272000007</v>
      </c>
      <c r="N1375" s="34">
        <f t="shared" si="369"/>
        <v>11668988.572799999</v>
      </c>
      <c r="O1375" s="34">
        <v>8290</v>
      </c>
      <c r="P1375" s="14" t="s">
        <v>177</v>
      </c>
      <c r="Q1375" s="15" t="s">
        <v>191</v>
      </c>
    </row>
    <row r="1376" spans="1:17">
      <c r="A1376" s="14" t="s">
        <v>123</v>
      </c>
      <c r="B1376" s="14">
        <v>2009</v>
      </c>
      <c r="C1376" s="34">
        <v>24762491.714793891</v>
      </c>
      <c r="D1376" s="32">
        <v>1.15268766423827</v>
      </c>
      <c r="E1376" s="41" t="s">
        <v>207</v>
      </c>
      <c r="F1376" s="33">
        <v>34.442279999999997</v>
      </c>
      <c r="G1376" s="33">
        <v>0.84197485211776235</v>
      </c>
      <c r="H1376" s="33">
        <v>35.434681600000005</v>
      </c>
      <c r="I1376" s="33">
        <v>53.209600000000002</v>
      </c>
      <c r="J1376" s="33">
        <v>540.33360000000005</v>
      </c>
      <c r="K1376" s="34">
        <v>21482395</v>
      </c>
      <c r="L1376" s="32">
        <v>0.45579999999999998</v>
      </c>
      <c r="M1376" s="34">
        <f t="shared" si="367"/>
        <v>9791675.6409999989</v>
      </c>
      <c r="N1376" s="34">
        <f t="shared" si="369"/>
        <v>11690719.359000001</v>
      </c>
      <c r="O1376" s="34">
        <v>8330</v>
      </c>
      <c r="P1376" s="14" t="s">
        <v>177</v>
      </c>
      <c r="Q1376" s="15" t="s">
        <v>191</v>
      </c>
    </row>
    <row r="1377" spans="1:17" s="35" customFormat="1">
      <c r="A1377" s="35" t="s">
        <v>123</v>
      </c>
      <c r="B1377" s="35">
        <v>2010</v>
      </c>
      <c r="C1377" s="36">
        <v>26047422.907529581</v>
      </c>
      <c r="D1377" s="37">
        <v>1.2143320702810994</v>
      </c>
      <c r="E1377" s="38"/>
      <c r="F1377" s="38"/>
      <c r="G1377" s="37"/>
      <c r="H1377" s="38"/>
      <c r="I1377" s="38"/>
      <c r="J1377" s="38"/>
      <c r="K1377" s="36">
        <v>21450000</v>
      </c>
      <c r="L1377" s="39" t="s">
        <v>207</v>
      </c>
      <c r="M1377" s="39" t="s">
        <v>207</v>
      </c>
      <c r="N1377" s="39" t="s">
        <v>207</v>
      </c>
      <c r="O1377" s="36">
        <v>8330</v>
      </c>
      <c r="P1377" s="35" t="s">
        <v>177</v>
      </c>
      <c r="Q1377" s="40" t="s">
        <v>191</v>
      </c>
    </row>
    <row r="1378" spans="1:17">
      <c r="A1378" s="14" t="s">
        <v>168</v>
      </c>
      <c r="B1378" s="14">
        <v>2000</v>
      </c>
      <c r="C1378" s="34">
        <v>3678280</v>
      </c>
      <c r="D1378" s="32">
        <v>2.5141521363198294E-2</v>
      </c>
      <c r="K1378" s="34">
        <v>146303000</v>
      </c>
      <c r="L1378" s="32">
        <v>0.26600000000000001</v>
      </c>
      <c r="M1378" s="34">
        <f>K1378*L1378</f>
        <v>38916598</v>
      </c>
      <c r="N1378" s="34">
        <f>K1378-M1378</f>
        <v>107386402</v>
      </c>
      <c r="O1378" s="34">
        <v>1710</v>
      </c>
      <c r="P1378" s="14" t="s">
        <v>178</v>
      </c>
      <c r="Q1378" s="15" t="s">
        <v>191</v>
      </c>
    </row>
    <row r="1379" spans="1:17">
      <c r="A1379" s="14" t="s">
        <v>168</v>
      </c>
      <c r="B1379" s="14">
        <v>2001</v>
      </c>
      <c r="C1379" s="34">
        <v>7123738</v>
      </c>
      <c r="D1379" s="32">
        <v>4.8809581948486079E-2</v>
      </c>
      <c r="K1379" s="34">
        <v>145949580.30000001</v>
      </c>
      <c r="L1379" s="32">
        <v>0.26700000000000002</v>
      </c>
      <c r="M1379" s="34">
        <f t="shared" ref="M1379:M1387" si="370">K1379*L1379</f>
        <v>38968537.940100007</v>
      </c>
      <c r="N1379" s="34">
        <f t="shared" ref="N1379:N1380" si="371">K1379-M1379</f>
        <v>106981042.3599</v>
      </c>
      <c r="O1379" s="34">
        <v>1780</v>
      </c>
      <c r="P1379" s="14" t="s">
        <v>178</v>
      </c>
      <c r="Q1379" s="15" t="s">
        <v>191</v>
      </c>
    </row>
    <row r="1380" spans="1:17">
      <c r="A1380" s="14" t="s">
        <v>168</v>
      </c>
      <c r="B1380" s="14">
        <v>2002</v>
      </c>
      <c r="C1380" s="34">
        <v>17998396</v>
      </c>
      <c r="D1380" s="32">
        <v>0.12387084902134853</v>
      </c>
      <c r="K1380" s="34">
        <v>145299690.30000001</v>
      </c>
      <c r="L1380" s="32">
        <v>0.26800000000000002</v>
      </c>
      <c r="M1380" s="34">
        <f t="shared" si="370"/>
        <v>38940317.000400007</v>
      </c>
      <c r="N1380" s="34">
        <f t="shared" si="371"/>
        <v>106359373.29960001</v>
      </c>
      <c r="O1380" s="34">
        <v>2100</v>
      </c>
      <c r="P1380" s="14" t="s">
        <v>178</v>
      </c>
      <c r="Q1380" s="15" t="s">
        <v>191</v>
      </c>
    </row>
    <row r="1381" spans="1:17">
      <c r="A1381" s="14" t="s">
        <v>168</v>
      </c>
      <c r="B1381" s="14">
        <v>2003</v>
      </c>
      <c r="C1381" s="34">
        <v>36686762</v>
      </c>
      <c r="D1381" s="32">
        <v>0.25371301783826261</v>
      </c>
      <c r="K1381" s="34">
        <v>144599446.69999999</v>
      </c>
      <c r="L1381" s="32">
        <v>0.26899999999999996</v>
      </c>
      <c r="M1381" s="34">
        <f t="shared" si="370"/>
        <v>38897251.162299991</v>
      </c>
      <c r="N1381" s="34">
        <f>K1381-M1381</f>
        <v>105702195.5377</v>
      </c>
      <c r="O1381" s="34">
        <v>2590</v>
      </c>
      <c r="P1381" s="14" t="s">
        <v>178</v>
      </c>
      <c r="Q1381" s="15" t="s">
        <v>191</v>
      </c>
    </row>
    <row r="1382" spans="1:17">
      <c r="A1382" s="14" t="s">
        <v>168</v>
      </c>
      <c r="B1382" s="14">
        <v>2004</v>
      </c>
      <c r="C1382" s="34">
        <v>60170218</v>
      </c>
      <c r="D1382" s="32">
        <v>0.41828568721616699</v>
      </c>
      <c r="K1382" s="34">
        <v>143849574.19999999</v>
      </c>
      <c r="L1382" s="32">
        <v>0.27</v>
      </c>
      <c r="M1382" s="34">
        <f t="shared" si="370"/>
        <v>38839385.034000002</v>
      </c>
      <c r="N1382" s="34">
        <f t="shared" ref="N1382:N1387" si="372">K1382-M1382</f>
        <v>105010189.16599998</v>
      </c>
      <c r="O1382" s="34">
        <v>3420</v>
      </c>
      <c r="P1382" s="14" t="s">
        <v>178</v>
      </c>
      <c r="Q1382" s="15" t="s">
        <v>191</v>
      </c>
    </row>
    <row r="1383" spans="1:17">
      <c r="A1383" s="14" t="s">
        <v>168</v>
      </c>
      <c r="B1383" s="14">
        <v>2005</v>
      </c>
      <c r="C1383" s="34">
        <v>119497820</v>
      </c>
      <c r="D1383" s="32">
        <v>0.8347734544184422</v>
      </c>
      <c r="K1383" s="34">
        <v>143150000</v>
      </c>
      <c r="L1383" s="32">
        <v>0.27100000000000002</v>
      </c>
      <c r="M1383" s="34">
        <f t="shared" si="370"/>
        <v>38793650</v>
      </c>
      <c r="N1383" s="34">
        <f t="shared" si="372"/>
        <v>104356350</v>
      </c>
      <c r="O1383" s="34">
        <v>4460</v>
      </c>
      <c r="P1383" s="14" t="s">
        <v>178</v>
      </c>
      <c r="Q1383" s="15" t="s">
        <v>191</v>
      </c>
    </row>
    <row r="1384" spans="1:17">
      <c r="A1384" s="14" t="s">
        <v>168</v>
      </c>
      <c r="B1384" s="14">
        <v>2006</v>
      </c>
      <c r="C1384" s="34">
        <v>144708404</v>
      </c>
      <c r="D1384" s="32">
        <v>1.0154975719298245</v>
      </c>
      <c r="K1384" s="34">
        <v>142500000</v>
      </c>
      <c r="L1384" s="32">
        <v>0.2712</v>
      </c>
      <c r="M1384" s="34">
        <f t="shared" si="370"/>
        <v>38646000</v>
      </c>
      <c r="N1384" s="34">
        <f t="shared" si="372"/>
        <v>103854000</v>
      </c>
      <c r="O1384" s="34">
        <v>5810</v>
      </c>
      <c r="P1384" s="14" t="s">
        <v>178</v>
      </c>
      <c r="Q1384" s="15" t="s">
        <v>191</v>
      </c>
    </row>
    <row r="1385" spans="1:17">
      <c r="A1385" s="14" t="s">
        <v>168</v>
      </c>
      <c r="B1385" s="14">
        <v>2007</v>
      </c>
      <c r="C1385" s="34">
        <v>165069782</v>
      </c>
      <c r="D1385" s="32">
        <v>1.1616451935256862</v>
      </c>
      <c r="K1385" s="34">
        <v>142100000</v>
      </c>
      <c r="L1385" s="32">
        <v>0.27140000000000003</v>
      </c>
      <c r="M1385" s="34">
        <f t="shared" si="370"/>
        <v>38565940.000000007</v>
      </c>
      <c r="N1385" s="34">
        <f t="shared" si="372"/>
        <v>103534060</v>
      </c>
      <c r="O1385" s="34">
        <v>7520</v>
      </c>
      <c r="P1385" s="14" t="s">
        <v>178</v>
      </c>
      <c r="Q1385" s="15" t="s">
        <v>191</v>
      </c>
    </row>
    <row r="1386" spans="1:17">
      <c r="A1386" s="14" t="s">
        <v>168</v>
      </c>
      <c r="B1386" s="14">
        <v>2008</v>
      </c>
      <c r="C1386" s="34">
        <v>188773987</v>
      </c>
      <c r="D1386" s="32">
        <v>1.329862536104262</v>
      </c>
      <c r="K1386" s="34">
        <v>141950000</v>
      </c>
      <c r="L1386" s="32">
        <v>0.27160000000000001</v>
      </c>
      <c r="M1386" s="34">
        <f t="shared" si="370"/>
        <v>38553620</v>
      </c>
      <c r="N1386" s="34">
        <f t="shared" si="372"/>
        <v>103396380</v>
      </c>
      <c r="O1386" s="34">
        <v>9650</v>
      </c>
      <c r="P1386" s="14" t="s">
        <v>178</v>
      </c>
      <c r="Q1386" s="15" t="s">
        <v>191</v>
      </c>
    </row>
    <row r="1387" spans="1:17">
      <c r="A1387" s="14" t="s">
        <v>168</v>
      </c>
      <c r="B1387" s="14">
        <v>2009</v>
      </c>
      <c r="C1387" s="34">
        <v>208469538</v>
      </c>
      <c r="D1387" s="32">
        <v>1.469647782869228</v>
      </c>
      <c r="E1387" s="41" t="s">
        <v>207</v>
      </c>
      <c r="F1387" s="41" t="s">
        <v>207</v>
      </c>
      <c r="G1387" s="41" t="s">
        <v>207</v>
      </c>
      <c r="H1387" s="33">
        <v>2.6196480000000002</v>
      </c>
      <c r="I1387" s="33">
        <v>76.513890000000004</v>
      </c>
      <c r="J1387" s="33">
        <v>293.04910000000001</v>
      </c>
      <c r="K1387" s="34">
        <v>141850000</v>
      </c>
      <c r="L1387" s="32">
        <v>0.27179999999999999</v>
      </c>
      <c r="M1387" s="34">
        <f t="shared" si="370"/>
        <v>38554830</v>
      </c>
      <c r="N1387" s="34">
        <f t="shared" si="372"/>
        <v>103295170</v>
      </c>
      <c r="O1387" s="34">
        <v>9370</v>
      </c>
      <c r="P1387" s="14" t="s">
        <v>178</v>
      </c>
      <c r="Q1387" s="15" t="s">
        <v>191</v>
      </c>
    </row>
    <row r="1388" spans="1:17" s="35" customFormat="1">
      <c r="A1388" s="35" t="s">
        <v>168</v>
      </c>
      <c r="B1388" s="35">
        <v>2010</v>
      </c>
      <c r="C1388" s="36">
        <v>221530874</v>
      </c>
      <c r="D1388" s="37">
        <v>1.5628280352733686</v>
      </c>
      <c r="E1388" s="38"/>
      <c r="F1388" s="38"/>
      <c r="G1388" s="37"/>
      <c r="H1388" s="38"/>
      <c r="I1388" s="38"/>
      <c r="J1388" s="38"/>
      <c r="K1388" s="36">
        <v>141750000</v>
      </c>
      <c r="L1388" s="39" t="s">
        <v>207</v>
      </c>
      <c r="M1388" s="39" t="s">
        <v>207</v>
      </c>
      <c r="N1388" s="39" t="s">
        <v>207</v>
      </c>
      <c r="O1388" s="36">
        <v>11462.577575057119</v>
      </c>
      <c r="P1388" s="35" t="s">
        <v>178</v>
      </c>
      <c r="Q1388" s="40" t="s">
        <v>191</v>
      </c>
    </row>
    <row r="1389" spans="1:17">
      <c r="A1389" s="14" t="s">
        <v>124</v>
      </c>
      <c r="B1389" s="14">
        <v>2000</v>
      </c>
      <c r="C1389" s="34">
        <v>31270.859878544063</v>
      </c>
      <c r="D1389" s="32">
        <v>3.9295875326480507E-3</v>
      </c>
      <c r="K1389" s="34">
        <v>7957797</v>
      </c>
      <c r="L1389" s="32">
        <v>0.86199999999999999</v>
      </c>
      <c r="M1389" s="34">
        <f>K1389*L1389</f>
        <v>6859621.0139999995</v>
      </c>
      <c r="N1389" s="34">
        <f>K1389-M1389</f>
        <v>1098175.9860000005</v>
      </c>
      <c r="O1389" s="34">
        <v>250</v>
      </c>
      <c r="P1389" s="14" t="s">
        <v>177</v>
      </c>
      <c r="Q1389" s="15" t="s">
        <v>193</v>
      </c>
    </row>
    <row r="1390" spans="1:17">
      <c r="A1390" s="14" t="s">
        <v>124</v>
      </c>
      <c r="B1390" s="14">
        <v>2001</v>
      </c>
      <c r="C1390" s="34">
        <v>57690.078711362097</v>
      </c>
      <c r="D1390" s="32">
        <v>6.9422051334416717E-3</v>
      </c>
      <c r="K1390" s="34">
        <v>8310051</v>
      </c>
      <c r="L1390" s="32">
        <v>0.85459999999999992</v>
      </c>
      <c r="M1390" s="34">
        <f t="shared" ref="M1390:M1398" si="373">K1390*L1390</f>
        <v>7101769.5845999997</v>
      </c>
      <c r="N1390" s="34">
        <f t="shared" ref="N1390:N1391" si="374">K1390-M1390</f>
        <v>1208281.4154000003</v>
      </c>
      <c r="O1390" s="34">
        <v>230</v>
      </c>
      <c r="P1390" s="14" t="s">
        <v>177</v>
      </c>
      <c r="Q1390" s="15" t="s">
        <v>193</v>
      </c>
    </row>
    <row r="1391" spans="1:17">
      <c r="A1391" s="14" t="s">
        <v>124</v>
      </c>
      <c r="B1391" s="14">
        <v>2002</v>
      </c>
      <c r="C1391" s="34">
        <v>92209.552038652531</v>
      </c>
      <c r="D1391" s="32">
        <v>1.0799019105450461E-2</v>
      </c>
      <c r="K1391" s="34">
        <v>8538697</v>
      </c>
      <c r="L1391" s="32">
        <v>0.84719999999999995</v>
      </c>
      <c r="M1391" s="34">
        <f t="shared" si="373"/>
        <v>7233984.0983999996</v>
      </c>
      <c r="N1391" s="34">
        <f t="shared" si="374"/>
        <v>1304712.9016000004</v>
      </c>
      <c r="O1391" s="34">
        <v>210</v>
      </c>
      <c r="P1391" s="14" t="s">
        <v>177</v>
      </c>
      <c r="Q1391" s="15" t="s">
        <v>193</v>
      </c>
    </row>
    <row r="1392" spans="1:17">
      <c r="A1392" s="14" t="s">
        <v>124</v>
      </c>
      <c r="B1392" s="14">
        <v>2003</v>
      </c>
      <c r="C1392" s="34">
        <v>126729.02536594297</v>
      </c>
      <c r="D1392" s="32">
        <v>1.4590944997591143E-2</v>
      </c>
      <c r="K1392" s="34">
        <v>8685457</v>
      </c>
      <c r="L1392" s="32">
        <v>0.83979999999999999</v>
      </c>
      <c r="M1392" s="34">
        <f t="shared" si="373"/>
        <v>7294046.7885999996</v>
      </c>
      <c r="N1392" s="34">
        <f>K1392-M1392</f>
        <v>1391410.2114000004</v>
      </c>
      <c r="O1392" s="34">
        <v>200</v>
      </c>
      <c r="P1392" s="14" t="s">
        <v>177</v>
      </c>
      <c r="Q1392" s="15" t="s">
        <v>193</v>
      </c>
    </row>
    <row r="1393" spans="1:17">
      <c r="A1393" s="14" t="s">
        <v>124</v>
      </c>
      <c r="B1393" s="14">
        <v>2004</v>
      </c>
      <c r="C1393" s="34">
        <v>160775.62919559929</v>
      </c>
      <c r="D1393" s="32">
        <v>1.8229174228793502E-2</v>
      </c>
      <c r="K1393" s="34">
        <v>8819688</v>
      </c>
      <c r="L1393" s="32">
        <v>0.83239999999999992</v>
      </c>
      <c r="M1393" s="34">
        <f t="shared" si="373"/>
        <v>7341508.2911999989</v>
      </c>
      <c r="N1393" s="34">
        <f t="shared" ref="N1393:N1398" si="375">K1393-M1393</f>
        <v>1478179.7088000011</v>
      </c>
      <c r="O1393" s="34">
        <v>220</v>
      </c>
      <c r="P1393" s="14" t="s">
        <v>177</v>
      </c>
      <c r="Q1393" s="15" t="s">
        <v>193</v>
      </c>
    </row>
    <row r="1394" spans="1:17">
      <c r="A1394" s="14" t="s">
        <v>124</v>
      </c>
      <c r="B1394" s="14">
        <v>2005</v>
      </c>
      <c r="C1394" s="34">
        <v>260078.22369876356</v>
      </c>
      <c r="D1394" s="32">
        <v>2.8922839690970509E-2</v>
      </c>
      <c r="K1394" s="34">
        <v>8992140</v>
      </c>
      <c r="L1394" s="32">
        <v>0.82499999999999996</v>
      </c>
      <c r="M1394" s="34">
        <f t="shared" si="373"/>
        <v>7418515.5</v>
      </c>
      <c r="N1394" s="34">
        <f t="shared" si="375"/>
        <v>1573624.5</v>
      </c>
      <c r="O1394" s="34">
        <v>250</v>
      </c>
      <c r="P1394" s="14" t="s">
        <v>177</v>
      </c>
      <c r="Q1394" s="15" t="s">
        <v>193</v>
      </c>
    </row>
    <row r="1395" spans="1:17">
      <c r="A1395" s="14" t="s">
        <v>124</v>
      </c>
      <c r="B1395" s="14">
        <v>2006</v>
      </c>
      <c r="C1395" s="34">
        <v>363163.77418300073</v>
      </c>
      <c r="D1395" s="32">
        <v>3.943147583902587E-2</v>
      </c>
      <c r="K1395" s="34">
        <v>9209997</v>
      </c>
      <c r="L1395" s="32">
        <v>0.82220000000000004</v>
      </c>
      <c r="M1395" s="34">
        <f t="shared" si="373"/>
        <v>7572459.5334000001</v>
      </c>
      <c r="N1395" s="34">
        <f t="shared" si="375"/>
        <v>1637537.4665999999</v>
      </c>
      <c r="O1395" s="34">
        <v>290</v>
      </c>
      <c r="P1395" s="14" t="s">
        <v>177</v>
      </c>
      <c r="Q1395" s="15" t="s">
        <v>193</v>
      </c>
    </row>
    <row r="1396" spans="1:17">
      <c r="A1396" s="14" t="s">
        <v>124</v>
      </c>
      <c r="B1396" s="14">
        <v>2007</v>
      </c>
      <c r="C1396" s="34">
        <v>616621.82491488673</v>
      </c>
      <c r="D1396" s="32">
        <v>6.5219695112935946E-2</v>
      </c>
      <c r="K1396" s="34">
        <v>9454534</v>
      </c>
      <c r="L1396" s="32">
        <v>0.81940000000000002</v>
      </c>
      <c r="M1396" s="34">
        <f t="shared" si="373"/>
        <v>7747045.1595999999</v>
      </c>
      <c r="N1396" s="34">
        <f t="shared" si="375"/>
        <v>1707488.8404000001</v>
      </c>
      <c r="O1396" s="34">
        <v>330</v>
      </c>
      <c r="P1396" s="14" t="s">
        <v>177</v>
      </c>
      <c r="Q1396" s="15" t="s">
        <v>193</v>
      </c>
    </row>
    <row r="1397" spans="1:17">
      <c r="A1397" s="14" t="s">
        <v>124</v>
      </c>
      <c r="B1397" s="14">
        <v>2008</v>
      </c>
      <c r="C1397" s="34">
        <v>1250869.3874845875</v>
      </c>
      <c r="D1397" s="32">
        <v>0.12868107847902502</v>
      </c>
      <c r="K1397" s="34">
        <v>9720694</v>
      </c>
      <c r="L1397" s="32">
        <v>0.81659999999999999</v>
      </c>
      <c r="M1397" s="34">
        <f t="shared" si="373"/>
        <v>7937918.7204</v>
      </c>
      <c r="N1397" s="34">
        <f t="shared" si="375"/>
        <v>1782775.2796</v>
      </c>
      <c r="O1397" s="34">
        <v>410</v>
      </c>
      <c r="P1397" s="14" t="s">
        <v>177</v>
      </c>
      <c r="Q1397" s="15" t="s">
        <v>193</v>
      </c>
    </row>
    <row r="1398" spans="1:17">
      <c r="A1398" s="14" t="s">
        <v>124</v>
      </c>
      <c r="B1398" s="14">
        <v>2009</v>
      </c>
      <c r="C1398" s="34">
        <v>2284938.5134328809</v>
      </c>
      <c r="D1398" s="32">
        <v>0.22854838298746891</v>
      </c>
      <c r="E1398" s="33">
        <v>22.614560000000001</v>
      </c>
      <c r="F1398" s="33">
        <v>1.70780153</v>
      </c>
      <c r="G1398" s="41" t="s">
        <v>207</v>
      </c>
      <c r="H1398" s="33">
        <v>1.8687450000000001</v>
      </c>
      <c r="I1398" s="33">
        <v>0.46273690000000001</v>
      </c>
      <c r="J1398" s="33">
        <v>1.6729719999999999</v>
      </c>
      <c r="K1398" s="34">
        <v>9997614</v>
      </c>
      <c r="L1398" s="32">
        <v>0.81379999999999997</v>
      </c>
      <c r="M1398" s="34">
        <f t="shared" si="373"/>
        <v>8136058.2731999997</v>
      </c>
      <c r="N1398" s="34">
        <f t="shared" si="375"/>
        <v>1861555.7268000003</v>
      </c>
      <c r="O1398" s="34">
        <v>460</v>
      </c>
      <c r="P1398" s="14" t="s">
        <v>177</v>
      </c>
      <c r="Q1398" s="15" t="s">
        <v>193</v>
      </c>
    </row>
    <row r="1399" spans="1:17" s="35" customFormat="1">
      <c r="A1399" s="35" t="s">
        <v>124</v>
      </c>
      <c r="B1399" s="35">
        <v>2010</v>
      </c>
      <c r="C1399" s="36">
        <v>3657919.8285085117</v>
      </c>
      <c r="D1399" s="37">
        <v>0.35593264848774075</v>
      </c>
      <c r="E1399" s="38"/>
      <c r="F1399" s="38"/>
      <c r="G1399" s="37"/>
      <c r="H1399" s="38"/>
      <c r="I1399" s="38"/>
      <c r="J1399" s="38"/>
      <c r="K1399" s="36">
        <v>10277000</v>
      </c>
      <c r="L1399" s="39" t="s">
        <v>207</v>
      </c>
      <c r="M1399" s="39" t="s">
        <v>207</v>
      </c>
      <c r="N1399" s="39" t="s">
        <v>207</v>
      </c>
      <c r="O1399" s="36">
        <v>460</v>
      </c>
      <c r="P1399" s="35" t="s">
        <v>177</v>
      </c>
      <c r="Q1399" s="40" t="s">
        <v>193</v>
      </c>
    </row>
    <row r="1400" spans="1:17">
      <c r="A1400" s="14" t="s">
        <v>125</v>
      </c>
      <c r="B1400" s="14">
        <v>2000</v>
      </c>
      <c r="C1400" s="34">
        <v>986.43187012801388</v>
      </c>
      <c r="D1400" s="32">
        <v>5.5870764523891225E-3</v>
      </c>
      <c r="K1400" s="34">
        <v>176556</v>
      </c>
      <c r="L1400" s="32">
        <v>0.78099999999999992</v>
      </c>
      <c r="M1400" s="34">
        <f>K1400*L1400</f>
        <v>137890.23599999998</v>
      </c>
      <c r="N1400" s="34">
        <f>K1400-M1400</f>
        <v>38665.764000000025</v>
      </c>
      <c r="O1400" s="34">
        <v>1360</v>
      </c>
      <c r="P1400" s="14" t="s">
        <v>177</v>
      </c>
      <c r="Q1400" s="15" t="s">
        <v>203</v>
      </c>
    </row>
    <row r="1401" spans="1:17">
      <c r="A1401" s="14" t="s">
        <v>125</v>
      </c>
      <c r="B1401" s="14">
        <v>2001</v>
      </c>
      <c r="C1401" s="34">
        <v>1488.3606602970656</v>
      </c>
      <c r="D1401" s="32">
        <v>8.3839496425690222E-3</v>
      </c>
      <c r="K1401" s="34">
        <v>177525</v>
      </c>
      <c r="L1401" s="32">
        <v>0.78</v>
      </c>
      <c r="M1401" s="34">
        <f t="shared" ref="M1401:M1409" si="376">K1401*L1401</f>
        <v>138469.5</v>
      </c>
      <c r="N1401" s="34">
        <f t="shared" ref="N1401:N1402" si="377">K1401-M1401</f>
        <v>39055.5</v>
      </c>
      <c r="O1401" s="34">
        <v>1390</v>
      </c>
      <c r="P1401" s="14" t="s">
        <v>177</v>
      </c>
      <c r="Q1401" s="15" t="s">
        <v>203</v>
      </c>
    </row>
    <row r="1402" spans="1:17">
      <c r="A1402" s="14" t="s">
        <v>125</v>
      </c>
      <c r="B1402" s="14">
        <v>2002</v>
      </c>
      <c r="C1402" s="34">
        <v>2245.1831723627224</v>
      </c>
      <c r="D1402" s="32">
        <v>1.2600151371102956E-2</v>
      </c>
      <c r="K1402" s="34">
        <v>178187</v>
      </c>
      <c r="L1402" s="32">
        <v>0.77900000000000003</v>
      </c>
      <c r="M1402" s="34">
        <f t="shared" si="376"/>
        <v>138807.67300000001</v>
      </c>
      <c r="N1402" s="34">
        <f t="shared" si="377"/>
        <v>39379.32699999999</v>
      </c>
      <c r="O1402" s="34">
        <v>1430</v>
      </c>
      <c r="P1402" s="14" t="s">
        <v>177</v>
      </c>
      <c r="Q1402" s="15" t="s">
        <v>203</v>
      </c>
    </row>
    <row r="1403" spans="1:17">
      <c r="A1403" s="14" t="s">
        <v>125</v>
      </c>
      <c r="B1403" s="14">
        <v>2003</v>
      </c>
      <c r="C1403" s="34">
        <v>3386.7380314197694</v>
      </c>
      <c r="D1403" s="32">
        <v>1.8963229829613199E-2</v>
      </c>
      <c r="K1403" s="34">
        <v>178595</v>
      </c>
      <c r="L1403" s="32">
        <v>0.77800000000000002</v>
      </c>
      <c r="M1403" s="34">
        <f t="shared" si="376"/>
        <v>138946.91</v>
      </c>
      <c r="N1403" s="34">
        <f>K1403-M1403</f>
        <v>39648.089999999997</v>
      </c>
      <c r="O1403" s="34">
        <v>1530</v>
      </c>
      <c r="P1403" s="14" t="s">
        <v>177</v>
      </c>
      <c r="Q1403" s="15" t="s">
        <v>203</v>
      </c>
    </row>
    <row r="1404" spans="1:17">
      <c r="A1404" s="14" t="s">
        <v>125</v>
      </c>
      <c r="B1404" s="14">
        <v>2004</v>
      </c>
      <c r="C1404" s="34">
        <v>4610.2962326419438</v>
      </c>
      <c r="D1404" s="32">
        <v>2.5780184826131619E-2</v>
      </c>
      <c r="K1404" s="34">
        <v>178831</v>
      </c>
      <c r="L1404" s="32">
        <v>0.77700000000000002</v>
      </c>
      <c r="M1404" s="34">
        <f t="shared" si="376"/>
        <v>138951.68700000001</v>
      </c>
      <c r="N1404" s="34">
        <f t="shared" ref="N1404:N1409" si="378">K1404-M1404</f>
        <v>39879.312999999995</v>
      </c>
      <c r="O1404" s="34">
        <v>1890</v>
      </c>
      <c r="P1404" s="14" t="s">
        <v>177</v>
      </c>
      <c r="Q1404" s="15" t="s">
        <v>203</v>
      </c>
    </row>
    <row r="1405" spans="1:17">
      <c r="A1405" s="14" t="s">
        <v>125</v>
      </c>
      <c r="B1405" s="14">
        <v>2005</v>
      </c>
      <c r="C1405" s="34">
        <v>7707.630802337284</v>
      </c>
      <c r="D1405" s="32">
        <v>4.3067570389556026E-2</v>
      </c>
      <c r="K1405" s="34">
        <v>178966</v>
      </c>
      <c r="L1405" s="32">
        <v>0.77599999999999991</v>
      </c>
      <c r="M1405" s="34">
        <f t="shared" si="376"/>
        <v>138877.61599999998</v>
      </c>
      <c r="N1405" s="34">
        <f t="shared" si="378"/>
        <v>40088.38400000002</v>
      </c>
      <c r="O1405" s="34">
        <v>2110</v>
      </c>
      <c r="P1405" s="14" t="s">
        <v>177</v>
      </c>
      <c r="Q1405" s="15" t="s">
        <v>203</v>
      </c>
    </row>
    <row r="1406" spans="1:17">
      <c r="A1406" s="14" t="s">
        <v>125</v>
      </c>
      <c r="B1406" s="14">
        <v>2006</v>
      </c>
      <c r="C1406" s="34">
        <v>11104.619251527694</v>
      </c>
      <c r="D1406" s="32">
        <v>6.2035592788584025E-2</v>
      </c>
      <c r="K1406" s="34">
        <v>179004</v>
      </c>
      <c r="L1406" s="32">
        <v>0.77400000000000002</v>
      </c>
      <c r="M1406" s="34">
        <f t="shared" si="376"/>
        <v>138549.09599999999</v>
      </c>
      <c r="N1406" s="34">
        <f t="shared" si="378"/>
        <v>40454.90400000001</v>
      </c>
      <c r="O1406" s="34">
        <v>2410</v>
      </c>
      <c r="P1406" s="14" t="s">
        <v>177</v>
      </c>
      <c r="Q1406" s="15" t="s">
        <v>203</v>
      </c>
    </row>
    <row r="1407" spans="1:17">
      <c r="A1407" s="14" t="s">
        <v>125</v>
      </c>
      <c r="B1407" s="14">
        <v>2007</v>
      </c>
      <c r="C1407" s="34">
        <v>25369.783982336347</v>
      </c>
      <c r="D1407" s="32">
        <v>0.14177182188309648</v>
      </c>
      <c r="K1407" s="34">
        <v>178948</v>
      </c>
      <c r="L1407" s="32">
        <v>0.77200000000000002</v>
      </c>
      <c r="M1407" s="34">
        <f t="shared" si="376"/>
        <v>138147.856</v>
      </c>
      <c r="N1407" s="34">
        <f t="shared" si="378"/>
        <v>40800.144</v>
      </c>
      <c r="O1407" s="34">
        <v>2570</v>
      </c>
      <c r="P1407" s="14" t="s">
        <v>177</v>
      </c>
      <c r="Q1407" s="15" t="s">
        <v>203</v>
      </c>
    </row>
    <row r="1408" spans="1:17">
      <c r="A1408" s="14" t="s">
        <v>125</v>
      </c>
      <c r="B1408" s="14">
        <v>2008</v>
      </c>
      <c r="C1408" s="34">
        <v>42368.393451982585</v>
      </c>
      <c r="D1408" s="32">
        <v>0.23686828601927995</v>
      </c>
      <c r="K1408" s="34">
        <v>178869</v>
      </c>
      <c r="L1408" s="32">
        <v>0.77</v>
      </c>
      <c r="M1408" s="34">
        <f t="shared" si="376"/>
        <v>137729.13</v>
      </c>
      <c r="N1408" s="34">
        <f t="shared" si="378"/>
        <v>41139.869999999995</v>
      </c>
      <c r="O1408" s="34">
        <v>2930</v>
      </c>
      <c r="P1408" s="14" t="s">
        <v>177</v>
      </c>
      <c r="Q1408" s="15" t="s">
        <v>203</v>
      </c>
    </row>
    <row r="1409" spans="1:17">
      <c r="A1409" s="14" t="s">
        <v>125</v>
      </c>
      <c r="B1409" s="14">
        <v>2009</v>
      </c>
      <c r="C1409" s="34">
        <v>59945.809845077682</v>
      </c>
      <c r="D1409" s="32">
        <v>0.33518116057992731</v>
      </c>
      <c r="E1409" s="41" t="s">
        <v>207</v>
      </c>
      <c r="F1409" s="41" t="s">
        <v>207</v>
      </c>
      <c r="G1409" s="41" t="s">
        <v>207</v>
      </c>
      <c r="H1409" s="41" t="s">
        <v>207</v>
      </c>
      <c r="I1409" s="41" t="s">
        <v>207</v>
      </c>
      <c r="J1409" s="41" t="s">
        <v>207</v>
      </c>
      <c r="K1409" s="34">
        <v>178846</v>
      </c>
      <c r="L1409" s="32">
        <v>0.76800000000000002</v>
      </c>
      <c r="M1409" s="34">
        <f t="shared" si="376"/>
        <v>137353.728</v>
      </c>
      <c r="N1409" s="34">
        <f t="shared" si="378"/>
        <v>41492.271999999997</v>
      </c>
      <c r="O1409" s="34">
        <v>2840</v>
      </c>
      <c r="P1409" s="14" t="s">
        <v>177</v>
      </c>
      <c r="Q1409" s="15" t="s">
        <v>203</v>
      </c>
    </row>
    <row r="1410" spans="1:17" s="35" customFormat="1">
      <c r="A1410" s="35" t="s">
        <v>125</v>
      </c>
      <c r="B1410" s="35">
        <v>2010</v>
      </c>
      <c r="C1410" s="36">
        <v>66311.660961238071</v>
      </c>
      <c r="D1410" s="37">
        <v>0.37045620648736355</v>
      </c>
      <c r="E1410" s="38"/>
      <c r="F1410" s="38"/>
      <c r="G1410" s="37"/>
      <c r="H1410" s="38"/>
      <c r="I1410" s="38"/>
      <c r="J1410" s="38"/>
      <c r="K1410" s="36">
        <v>179000</v>
      </c>
      <c r="L1410" s="39" t="s">
        <v>207</v>
      </c>
      <c r="M1410" s="39" t="s">
        <v>207</v>
      </c>
      <c r="N1410" s="39" t="s">
        <v>207</v>
      </c>
      <c r="O1410" s="36">
        <v>2840</v>
      </c>
      <c r="P1410" s="35" t="s">
        <v>177</v>
      </c>
      <c r="Q1410" s="40" t="s">
        <v>203</v>
      </c>
    </row>
    <row r="1411" spans="1:17">
      <c r="A1411" s="14" t="s">
        <v>126</v>
      </c>
      <c r="B1411" s="14">
        <v>2000</v>
      </c>
      <c r="C1411" s="31">
        <v>0</v>
      </c>
      <c r="D1411" s="32">
        <v>0</v>
      </c>
      <c r="K1411" s="34">
        <v>140131</v>
      </c>
      <c r="L1411" s="32">
        <v>0.46600000000000003</v>
      </c>
      <c r="M1411" s="34">
        <f>K1411*L1411</f>
        <v>65301.046000000002</v>
      </c>
      <c r="N1411" s="34">
        <f>K1411-M1411</f>
        <v>74829.953999999998</v>
      </c>
      <c r="O1411" s="34">
        <v>760</v>
      </c>
      <c r="P1411" s="14" t="s">
        <v>177</v>
      </c>
      <c r="Q1411" s="15" t="s">
        <v>193</v>
      </c>
    </row>
    <row r="1412" spans="1:17">
      <c r="A1412" s="14" t="s">
        <v>126</v>
      </c>
      <c r="B1412" s="14">
        <v>2001</v>
      </c>
      <c r="C1412" s="31">
        <v>0</v>
      </c>
      <c r="D1412" s="32">
        <v>0</v>
      </c>
      <c r="K1412" s="34">
        <v>142610</v>
      </c>
      <c r="L1412" s="32">
        <v>0.45659999999999995</v>
      </c>
      <c r="M1412" s="34">
        <f t="shared" ref="M1412:M1420" si="379">K1412*L1412</f>
        <v>65115.725999999995</v>
      </c>
      <c r="N1412" s="34">
        <f t="shared" ref="N1412:N1413" si="380">K1412-M1412</f>
        <v>77494.274000000005</v>
      </c>
      <c r="O1412" s="34">
        <v>760</v>
      </c>
      <c r="P1412" s="14" t="s">
        <v>177</v>
      </c>
      <c r="Q1412" s="15" t="s">
        <v>193</v>
      </c>
    </row>
    <row r="1413" spans="1:17">
      <c r="A1413" s="14" t="s">
        <v>126</v>
      </c>
      <c r="B1413" s="14">
        <v>2002</v>
      </c>
      <c r="C1413" s="31">
        <v>0</v>
      </c>
      <c r="D1413" s="32">
        <v>0</v>
      </c>
      <c r="K1413" s="34">
        <v>145106</v>
      </c>
      <c r="L1413" s="32">
        <v>0.44719999999999999</v>
      </c>
      <c r="M1413" s="34">
        <f t="shared" si="379"/>
        <v>64891.403200000001</v>
      </c>
      <c r="N1413" s="34">
        <f t="shared" si="380"/>
        <v>80214.596799999999</v>
      </c>
      <c r="O1413" s="34">
        <v>760</v>
      </c>
      <c r="P1413" s="14" t="s">
        <v>177</v>
      </c>
      <c r="Q1413" s="15" t="s">
        <v>193</v>
      </c>
    </row>
    <row r="1414" spans="1:17">
      <c r="A1414" s="14" t="s">
        <v>126</v>
      </c>
      <c r="B1414" s="14">
        <v>2003</v>
      </c>
      <c r="C1414" s="34">
        <v>2459</v>
      </c>
      <c r="D1414" s="32">
        <v>1.665865010060226E-2</v>
      </c>
      <c r="K1414" s="34">
        <v>147611</v>
      </c>
      <c r="L1414" s="32">
        <v>0.43780000000000002</v>
      </c>
      <c r="M1414" s="34">
        <f t="shared" si="379"/>
        <v>64624.095800000003</v>
      </c>
      <c r="N1414" s="34">
        <f>K1414-M1414</f>
        <v>82986.90419999999</v>
      </c>
      <c r="O1414" s="34">
        <v>760</v>
      </c>
      <c r="P1414" s="14" t="s">
        <v>177</v>
      </c>
      <c r="Q1414" s="15" t="s">
        <v>193</v>
      </c>
    </row>
    <row r="1415" spans="1:17">
      <c r="A1415" s="14" t="s">
        <v>126</v>
      </c>
      <c r="B1415" s="14">
        <v>2004</v>
      </c>
      <c r="C1415" s="34">
        <v>5113</v>
      </c>
      <c r="D1415" s="32">
        <v>3.4059872899985348E-2</v>
      </c>
      <c r="K1415" s="34">
        <v>150118</v>
      </c>
      <c r="L1415" s="32">
        <v>0.42840000000000006</v>
      </c>
      <c r="M1415" s="34">
        <f t="shared" si="379"/>
        <v>64310.551200000009</v>
      </c>
      <c r="N1415" s="34">
        <f t="shared" ref="N1415:N1420" si="381">K1415-M1415</f>
        <v>85807.448799999984</v>
      </c>
      <c r="O1415" s="34">
        <v>760</v>
      </c>
      <c r="P1415" s="14" t="s">
        <v>177</v>
      </c>
      <c r="Q1415" s="15" t="s">
        <v>193</v>
      </c>
    </row>
    <row r="1416" spans="1:17">
      <c r="A1416" s="14" t="s">
        <v>126</v>
      </c>
      <c r="B1416" s="14">
        <v>2005</v>
      </c>
      <c r="C1416" s="34">
        <v>11953</v>
      </c>
      <c r="D1416" s="32">
        <v>7.8317673729868559E-2</v>
      </c>
      <c r="K1416" s="34">
        <v>152622</v>
      </c>
      <c r="L1416" s="32">
        <v>0.41899999999999998</v>
      </c>
      <c r="M1416" s="34">
        <f t="shared" si="379"/>
        <v>63948.617999999995</v>
      </c>
      <c r="N1416" s="34">
        <f t="shared" si="381"/>
        <v>88673.382000000012</v>
      </c>
      <c r="O1416" s="34">
        <v>760</v>
      </c>
      <c r="P1416" s="14" t="s">
        <v>177</v>
      </c>
      <c r="Q1416" s="15" t="s">
        <v>193</v>
      </c>
    </row>
    <row r="1417" spans="1:17">
      <c r="A1417" s="14" t="s">
        <v>126</v>
      </c>
      <c r="B1417" s="14">
        <v>2006</v>
      </c>
      <c r="C1417" s="34">
        <v>23000</v>
      </c>
      <c r="D1417" s="32">
        <v>0.14826657040083546</v>
      </c>
      <c r="K1417" s="34">
        <v>155126</v>
      </c>
      <c r="L1417" s="32">
        <v>0.4108</v>
      </c>
      <c r="M1417" s="34">
        <f t="shared" si="379"/>
        <v>63725.760799999996</v>
      </c>
      <c r="N1417" s="34">
        <f t="shared" si="381"/>
        <v>91400.239200000011</v>
      </c>
      <c r="O1417" s="34">
        <v>840</v>
      </c>
      <c r="P1417" s="14" t="s">
        <v>177</v>
      </c>
      <c r="Q1417" s="15" t="s">
        <v>193</v>
      </c>
    </row>
    <row r="1418" spans="1:17">
      <c r="A1418" s="14" t="s">
        <v>126</v>
      </c>
      <c r="B1418" s="14">
        <v>2007</v>
      </c>
      <c r="C1418" s="34">
        <v>30000</v>
      </c>
      <c r="D1418" s="32">
        <v>0.19031065041836626</v>
      </c>
      <c r="K1418" s="34">
        <v>157637</v>
      </c>
      <c r="L1418" s="32">
        <v>0.40259999999999996</v>
      </c>
      <c r="M1418" s="34">
        <f t="shared" si="379"/>
        <v>63464.65619999999</v>
      </c>
      <c r="N1418" s="34">
        <f t="shared" si="381"/>
        <v>94172.343800000002</v>
      </c>
      <c r="O1418" s="34">
        <v>920</v>
      </c>
      <c r="P1418" s="14" t="s">
        <v>177</v>
      </c>
      <c r="Q1418" s="15" t="s">
        <v>193</v>
      </c>
    </row>
    <row r="1419" spans="1:17">
      <c r="A1419" s="14" t="s">
        <v>126</v>
      </c>
      <c r="B1419" s="14">
        <v>2008</v>
      </c>
      <c r="C1419" s="34">
        <v>51000</v>
      </c>
      <c r="D1419" s="32">
        <v>0.31840373593716831</v>
      </c>
      <c r="K1419" s="34">
        <v>160174</v>
      </c>
      <c r="L1419" s="32">
        <v>0.39439999999999997</v>
      </c>
      <c r="M1419" s="34">
        <f t="shared" si="379"/>
        <v>63172.625599999992</v>
      </c>
      <c r="N1419" s="34">
        <f t="shared" si="381"/>
        <v>97001.374400000001</v>
      </c>
      <c r="O1419" s="34">
        <v>1020</v>
      </c>
      <c r="P1419" s="14" t="s">
        <v>177</v>
      </c>
      <c r="Q1419" s="15" t="s">
        <v>193</v>
      </c>
    </row>
    <row r="1420" spans="1:17">
      <c r="A1420" s="14" t="s">
        <v>126</v>
      </c>
      <c r="B1420" s="14">
        <v>2009</v>
      </c>
      <c r="C1420" s="34">
        <v>81000</v>
      </c>
      <c r="D1420" s="32">
        <v>0.49768056280913031</v>
      </c>
      <c r="E1420" s="41" t="s">
        <v>207</v>
      </c>
      <c r="F1420" s="41" t="s">
        <v>207</v>
      </c>
      <c r="G1420" s="41" t="s">
        <v>207</v>
      </c>
      <c r="H1420" s="41" t="s">
        <v>207</v>
      </c>
      <c r="I1420" s="41" t="s">
        <v>207</v>
      </c>
      <c r="J1420" s="41" t="s">
        <v>207</v>
      </c>
      <c r="K1420" s="34">
        <v>162755</v>
      </c>
      <c r="L1420" s="32">
        <v>0.38619999999999999</v>
      </c>
      <c r="M1420" s="34">
        <f t="shared" si="379"/>
        <v>62855.981</v>
      </c>
      <c r="N1420" s="34">
        <f t="shared" si="381"/>
        <v>99899.019</v>
      </c>
      <c r="O1420" s="34">
        <v>1140</v>
      </c>
      <c r="P1420" s="14" t="s">
        <v>177</v>
      </c>
      <c r="Q1420" s="15" t="s">
        <v>193</v>
      </c>
    </row>
    <row r="1421" spans="1:17" s="35" customFormat="1">
      <c r="A1421" s="35" t="s">
        <v>126</v>
      </c>
      <c r="B1421" s="35">
        <v>2010</v>
      </c>
      <c r="C1421" s="36">
        <v>79843</v>
      </c>
      <c r="D1421" s="37">
        <v>0.48389696969696971</v>
      </c>
      <c r="E1421" s="38"/>
      <c r="F1421" s="38"/>
      <c r="G1421" s="37"/>
      <c r="H1421" s="38"/>
      <c r="I1421" s="38"/>
      <c r="J1421" s="38"/>
      <c r="K1421" s="36">
        <v>165000</v>
      </c>
      <c r="L1421" s="39" t="s">
        <v>207</v>
      </c>
      <c r="M1421" s="39" t="s">
        <v>207</v>
      </c>
      <c r="N1421" s="39" t="s">
        <v>207</v>
      </c>
      <c r="O1421" s="36">
        <v>1140</v>
      </c>
      <c r="P1421" s="35" t="s">
        <v>177</v>
      </c>
      <c r="Q1421" s="40" t="s">
        <v>193</v>
      </c>
    </row>
    <row r="1422" spans="1:17">
      <c r="A1422" s="14" t="s">
        <v>127</v>
      </c>
      <c r="B1422" s="14">
        <v>2000</v>
      </c>
      <c r="C1422" s="34">
        <v>159302.28341681141</v>
      </c>
      <c r="D1422" s="32">
        <v>1.6088235731268649E-2</v>
      </c>
      <c r="K1422" s="34">
        <v>9901787</v>
      </c>
      <c r="L1422" s="32">
        <v>0.59399999999999997</v>
      </c>
      <c r="M1422" s="34">
        <f>K1422*L1422</f>
        <v>5881661.4780000001</v>
      </c>
      <c r="N1422" s="34">
        <f>K1422-M1422</f>
        <v>4020125.5219999999</v>
      </c>
      <c r="O1422" s="34">
        <v>510</v>
      </c>
      <c r="P1422" s="14" t="s">
        <v>177</v>
      </c>
      <c r="Q1422" s="15" t="s">
        <v>193</v>
      </c>
    </row>
    <row r="1423" spans="1:17">
      <c r="A1423" s="14" t="s">
        <v>127</v>
      </c>
      <c r="B1423" s="14">
        <v>2001</v>
      </c>
      <c r="C1423" s="34">
        <v>382828.29945933871</v>
      </c>
      <c r="D1423" s="32">
        <v>3.7662420656698149E-2</v>
      </c>
      <c r="K1423" s="34">
        <v>10164729</v>
      </c>
      <c r="L1423" s="32">
        <v>0.59200000000000008</v>
      </c>
      <c r="M1423" s="34">
        <f t="shared" ref="M1423:M1431" si="382">K1423*L1423</f>
        <v>6017519.5680000009</v>
      </c>
      <c r="N1423" s="34">
        <f t="shared" ref="N1423:N1424" si="383">K1423-M1423</f>
        <v>4147209.4319999991</v>
      </c>
      <c r="O1423" s="34">
        <v>490</v>
      </c>
      <c r="P1423" s="14" t="s">
        <v>177</v>
      </c>
      <c r="Q1423" s="15" t="s">
        <v>193</v>
      </c>
    </row>
    <row r="1424" spans="1:17">
      <c r="A1424" s="14" t="s">
        <v>127</v>
      </c>
      <c r="B1424" s="14">
        <v>2002</v>
      </c>
      <c r="C1424" s="34">
        <v>613572.81925784063</v>
      </c>
      <c r="D1424" s="32">
        <v>5.8812680719248896E-2</v>
      </c>
      <c r="K1424" s="34">
        <v>10432662</v>
      </c>
      <c r="L1424" s="32">
        <v>0.59</v>
      </c>
      <c r="M1424" s="34">
        <f t="shared" si="382"/>
        <v>6155270.5800000001</v>
      </c>
      <c r="N1424" s="34">
        <f t="shared" si="383"/>
        <v>4277391.42</v>
      </c>
      <c r="O1424" s="34">
        <v>490</v>
      </c>
      <c r="P1424" s="14" t="s">
        <v>177</v>
      </c>
      <c r="Q1424" s="15" t="s">
        <v>193</v>
      </c>
    </row>
    <row r="1425" spans="1:17">
      <c r="A1425" s="14" t="s">
        <v>127</v>
      </c>
      <c r="B1425" s="14">
        <v>2003</v>
      </c>
      <c r="C1425" s="34">
        <v>778026.14315170562</v>
      </c>
      <c r="D1425" s="32">
        <v>7.2665443582568573E-2</v>
      </c>
      <c r="K1425" s="34">
        <v>10706962</v>
      </c>
      <c r="L1425" s="32">
        <v>0.58799999999999997</v>
      </c>
      <c r="M1425" s="34">
        <f t="shared" si="382"/>
        <v>6295693.6559999995</v>
      </c>
      <c r="N1425" s="34">
        <f>K1425-M1425</f>
        <v>4411268.3440000005</v>
      </c>
      <c r="O1425" s="34">
        <v>550</v>
      </c>
      <c r="P1425" s="14" t="s">
        <v>177</v>
      </c>
      <c r="Q1425" s="15" t="s">
        <v>193</v>
      </c>
    </row>
    <row r="1426" spans="1:17">
      <c r="A1426" s="14" t="s">
        <v>127</v>
      </c>
      <c r="B1426" s="14">
        <v>2004</v>
      </c>
      <c r="C1426" s="34">
        <v>926501.62324375776</v>
      </c>
      <c r="D1426" s="32">
        <v>8.4308264255920834E-2</v>
      </c>
      <c r="K1426" s="34">
        <v>10989452</v>
      </c>
      <c r="L1426" s="32">
        <v>0.58599999999999997</v>
      </c>
      <c r="M1426" s="34">
        <f t="shared" si="382"/>
        <v>6439818.8719999995</v>
      </c>
      <c r="N1426" s="34">
        <f t="shared" ref="N1426:N1431" si="384">K1426-M1426</f>
        <v>4549633.1280000005</v>
      </c>
      <c r="O1426" s="34">
        <v>670</v>
      </c>
      <c r="P1426" s="14" t="s">
        <v>177</v>
      </c>
      <c r="Q1426" s="15" t="s">
        <v>193</v>
      </c>
    </row>
    <row r="1427" spans="1:17">
      <c r="A1427" s="14" t="s">
        <v>127</v>
      </c>
      <c r="B1427" s="14">
        <v>2005</v>
      </c>
      <c r="C1427" s="34">
        <v>1647413.0219674192</v>
      </c>
      <c r="D1427" s="32">
        <v>0.14603047575096151</v>
      </c>
      <c r="K1427" s="34">
        <v>11281296</v>
      </c>
      <c r="L1427" s="32">
        <v>0.58399999999999996</v>
      </c>
      <c r="M1427" s="34">
        <f t="shared" si="382"/>
        <v>6588276.8639999991</v>
      </c>
      <c r="N1427" s="34">
        <f t="shared" si="384"/>
        <v>4693019.1360000009</v>
      </c>
      <c r="O1427" s="34">
        <v>770</v>
      </c>
      <c r="P1427" s="14" t="s">
        <v>177</v>
      </c>
      <c r="Q1427" s="15" t="s">
        <v>193</v>
      </c>
    </row>
    <row r="1428" spans="1:17">
      <c r="A1428" s="14" t="s">
        <v>127</v>
      </c>
      <c r="B1428" s="14">
        <v>2006</v>
      </c>
      <c r="C1428" s="34">
        <v>2839421.3078334704</v>
      </c>
      <c r="D1428" s="32">
        <v>0.24513985081524925</v>
      </c>
      <c r="K1428" s="34">
        <v>11582863</v>
      </c>
      <c r="L1428" s="32">
        <v>0.58140000000000003</v>
      </c>
      <c r="M1428" s="34">
        <f t="shared" si="382"/>
        <v>6734276.5482000001</v>
      </c>
      <c r="N1428" s="34">
        <f t="shared" si="384"/>
        <v>4848586.4517999999</v>
      </c>
      <c r="O1428" s="34">
        <v>800</v>
      </c>
      <c r="P1428" s="14" t="s">
        <v>177</v>
      </c>
      <c r="Q1428" s="15" t="s">
        <v>193</v>
      </c>
    </row>
    <row r="1429" spans="1:17">
      <c r="A1429" s="14" t="s">
        <v>127</v>
      </c>
      <c r="B1429" s="14">
        <v>2007</v>
      </c>
      <c r="C1429" s="34">
        <v>3457363.3217130015</v>
      </c>
      <c r="D1429" s="32">
        <v>0.29069754797228881</v>
      </c>
      <c r="K1429" s="34">
        <v>11893335</v>
      </c>
      <c r="L1429" s="32">
        <v>0.57879999999999998</v>
      </c>
      <c r="M1429" s="34">
        <f t="shared" si="382"/>
        <v>6883862.2979999995</v>
      </c>
      <c r="N1429" s="34">
        <f t="shared" si="384"/>
        <v>5009472.7020000005</v>
      </c>
      <c r="O1429" s="34">
        <v>870</v>
      </c>
      <c r="P1429" s="14" t="s">
        <v>177</v>
      </c>
      <c r="Q1429" s="15" t="s">
        <v>193</v>
      </c>
    </row>
    <row r="1430" spans="1:17">
      <c r="A1430" s="14" t="s">
        <v>127</v>
      </c>
      <c r="B1430" s="14">
        <v>2008</v>
      </c>
      <c r="C1430" s="34">
        <v>5132433.3075433513</v>
      </c>
      <c r="D1430" s="32">
        <v>0.42030605455306502</v>
      </c>
      <c r="K1430" s="34">
        <v>12211181</v>
      </c>
      <c r="L1430" s="32">
        <v>0.57619999999999993</v>
      </c>
      <c r="M1430" s="34">
        <f t="shared" si="382"/>
        <v>7036082.4921999993</v>
      </c>
      <c r="N1430" s="34">
        <f t="shared" si="384"/>
        <v>5175098.5078000007</v>
      </c>
      <c r="O1430" s="34">
        <v>980</v>
      </c>
      <c r="P1430" s="14" t="s">
        <v>177</v>
      </c>
      <c r="Q1430" s="15" t="s">
        <v>193</v>
      </c>
    </row>
    <row r="1431" spans="1:17">
      <c r="A1431" s="14" t="s">
        <v>127</v>
      </c>
      <c r="B1431" s="14">
        <v>2009</v>
      </c>
      <c r="C1431" s="34">
        <v>6572354.343513011</v>
      </c>
      <c r="D1431" s="32">
        <v>0.52435254436994527</v>
      </c>
      <c r="E1431" s="33">
        <v>20.606783999999998</v>
      </c>
      <c r="F1431" s="33">
        <v>3.441446</v>
      </c>
      <c r="G1431" s="41" t="s">
        <v>207</v>
      </c>
      <c r="H1431" s="33">
        <v>12.804145999999999</v>
      </c>
      <c r="I1431" s="41" t="s">
        <v>207</v>
      </c>
      <c r="J1431" s="41" t="s">
        <v>207</v>
      </c>
      <c r="K1431" s="34">
        <v>12534228</v>
      </c>
      <c r="L1431" s="32">
        <v>0.5736</v>
      </c>
      <c r="M1431" s="34">
        <f t="shared" si="382"/>
        <v>7189633.1808000002</v>
      </c>
      <c r="N1431" s="34">
        <f t="shared" si="384"/>
        <v>5344594.8191999998</v>
      </c>
      <c r="O1431" s="34">
        <v>1030</v>
      </c>
      <c r="P1431" s="14" t="s">
        <v>177</v>
      </c>
      <c r="Q1431" s="15" t="s">
        <v>193</v>
      </c>
    </row>
    <row r="1432" spans="1:17" s="35" customFormat="1">
      <c r="A1432" s="35" t="s">
        <v>127</v>
      </c>
      <c r="B1432" s="35">
        <v>2010</v>
      </c>
      <c r="C1432" s="36">
        <v>7927828.4086297946</v>
      </c>
      <c r="D1432" s="37">
        <v>0.61642394904204922</v>
      </c>
      <c r="E1432" s="38"/>
      <c r="F1432" s="38"/>
      <c r="G1432" s="37"/>
      <c r="H1432" s="38"/>
      <c r="I1432" s="38"/>
      <c r="J1432" s="38"/>
      <c r="K1432" s="36">
        <v>12861000</v>
      </c>
      <c r="L1432" s="39" t="s">
        <v>207</v>
      </c>
      <c r="M1432" s="39" t="s">
        <v>207</v>
      </c>
      <c r="N1432" s="39" t="s">
        <v>207</v>
      </c>
      <c r="O1432" s="36">
        <v>1030</v>
      </c>
      <c r="P1432" s="35" t="s">
        <v>177</v>
      </c>
      <c r="Q1432" s="40" t="s">
        <v>193</v>
      </c>
    </row>
    <row r="1433" spans="1:17">
      <c r="A1433" s="14" t="s">
        <v>128</v>
      </c>
      <c r="B1433" s="14">
        <v>2000</v>
      </c>
      <c r="C1433" s="34">
        <v>763174.04681689513</v>
      </c>
      <c r="D1433" s="32">
        <v>0.10153524688949858</v>
      </c>
      <c r="K1433" s="34">
        <v>7516346</v>
      </c>
      <c r="L1433" s="32">
        <v>0.48899999999999999</v>
      </c>
      <c r="M1433" s="34">
        <f>K1433*L1433</f>
        <v>3675493.1940000001</v>
      </c>
      <c r="N1433" s="34">
        <f>K1433-M1433</f>
        <v>3840852.8059999999</v>
      </c>
      <c r="O1433" s="34">
        <v>1400</v>
      </c>
      <c r="P1433" s="14" t="s">
        <v>177</v>
      </c>
      <c r="Q1433" s="15" t="s">
        <v>191</v>
      </c>
    </row>
    <row r="1434" spans="1:17">
      <c r="A1434" s="14" t="s">
        <v>128</v>
      </c>
      <c r="B1434" s="14">
        <v>2001</v>
      </c>
      <c r="C1434" s="34">
        <v>1142577.7185535515</v>
      </c>
      <c r="D1434" s="32">
        <v>0.1522739949238637</v>
      </c>
      <c r="K1434" s="34">
        <v>7503433</v>
      </c>
      <c r="L1434" s="32">
        <v>0.48820000000000002</v>
      </c>
      <c r="M1434" s="34">
        <f t="shared" ref="M1434:M1442" si="385">K1434*L1434</f>
        <v>3663175.9906000001</v>
      </c>
      <c r="N1434" s="34">
        <f t="shared" ref="N1434:N1435" si="386">K1434-M1434</f>
        <v>3840257.0093999999</v>
      </c>
      <c r="O1434" s="34">
        <v>1340</v>
      </c>
      <c r="P1434" s="14" t="s">
        <v>177</v>
      </c>
      <c r="Q1434" s="15" t="s">
        <v>191</v>
      </c>
    </row>
    <row r="1435" spans="1:17">
      <c r="A1435" s="14" t="s">
        <v>128</v>
      </c>
      <c r="B1435" s="14">
        <v>2002</v>
      </c>
      <c r="C1435" s="34">
        <v>1633372.2745016064</v>
      </c>
      <c r="D1435" s="32">
        <v>0.21778206976765915</v>
      </c>
      <c r="K1435" s="34">
        <v>7500031</v>
      </c>
      <c r="L1435" s="32">
        <v>0.4874</v>
      </c>
      <c r="M1435" s="34">
        <f t="shared" si="385"/>
        <v>3655515.1094</v>
      </c>
      <c r="N1435" s="34">
        <f t="shared" si="386"/>
        <v>3844515.8906</v>
      </c>
      <c r="O1435" s="34">
        <v>1290</v>
      </c>
      <c r="P1435" s="14" t="s">
        <v>177</v>
      </c>
      <c r="Q1435" s="15" t="s">
        <v>191</v>
      </c>
    </row>
    <row r="1436" spans="1:17">
      <c r="A1436" s="14" t="s">
        <v>128</v>
      </c>
      <c r="B1436" s="14">
        <v>2003</v>
      </c>
      <c r="C1436" s="34">
        <v>2144196.6678006151</v>
      </c>
      <c r="D1436" s="32">
        <v>0.28663466132563792</v>
      </c>
      <c r="K1436" s="34">
        <v>7480591</v>
      </c>
      <c r="L1436" s="32">
        <v>0.48659999999999998</v>
      </c>
      <c r="M1436" s="34">
        <f t="shared" si="385"/>
        <v>3640055.5806</v>
      </c>
      <c r="N1436" s="34">
        <f>K1436-M1436</f>
        <v>3840535.4194</v>
      </c>
      <c r="O1436" s="34">
        <v>2050</v>
      </c>
      <c r="P1436" s="14" t="s">
        <v>177</v>
      </c>
      <c r="Q1436" s="15" t="s">
        <v>191</v>
      </c>
    </row>
    <row r="1437" spans="1:17">
      <c r="A1437" s="14" t="s">
        <v>128</v>
      </c>
      <c r="B1437" s="14">
        <v>2004</v>
      </c>
      <c r="C1437" s="34">
        <v>2538511.6783428593</v>
      </c>
      <c r="D1437" s="32">
        <v>0.34013912320789436</v>
      </c>
      <c r="K1437" s="34">
        <v>7463157</v>
      </c>
      <c r="L1437" s="32">
        <v>0.48580000000000001</v>
      </c>
      <c r="M1437" s="34">
        <f t="shared" si="385"/>
        <v>3625601.6706000003</v>
      </c>
      <c r="N1437" s="34">
        <f t="shared" ref="N1437:N1442" si="387">K1437-M1437</f>
        <v>3837555.3293999997</v>
      </c>
      <c r="O1437" s="34">
        <v>2850</v>
      </c>
      <c r="P1437" s="14" t="s">
        <v>177</v>
      </c>
      <c r="Q1437" s="15" t="s">
        <v>191</v>
      </c>
    </row>
    <row r="1438" spans="1:17">
      <c r="A1438" s="14" t="s">
        <v>128</v>
      </c>
      <c r="B1438" s="14">
        <v>2005</v>
      </c>
      <c r="C1438" s="34">
        <v>3139040.6525890934</v>
      </c>
      <c r="D1438" s="32">
        <v>0.42187046158657704</v>
      </c>
      <c r="K1438" s="34">
        <v>7440769</v>
      </c>
      <c r="L1438" s="32">
        <v>0.48499999999999999</v>
      </c>
      <c r="M1438" s="34">
        <f t="shared" si="385"/>
        <v>3608772.9649999999</v>
      </c>
      <c r="N1438" s="34">
        <f t="shared" si="387"/>
        <v>3831996.0350000001</v>
      </c>
      <c r="O1438" s="34">
        <v>3430</v>
      </c>
      <c r="P1438" s="14" t="s">
        <v>177</v>
      </c>
      <c r="Q1438" s="15" t="s">
        <v>191</v>
      </c>
    </row>
    <row r="1439" spans="1:17">
      <c r="A1439" s="14" t="s">
        <v>128</v>
      </c>
      <c r="B1439" s="14">
        <v>2006</v>
      </c>
      <c r="C1439" s="34">
        <v>3926023.0154028945</v>
      </c>
      <c r="D1439" s="32">
        <v>0.52971550496296993</v>
      </c>
      <c r="K1439" s="34">
        <v>7411569</v>
      </c>
      <c r="L1439" s="32">
        <v>0.48320000000000002</v>
      </c>
      <c r="M1439" s="34">
        <f t="shared" si="385"/>
        <v>3581270.1408000002</v>
      </c>
      <c r="N1439" s="34">
        <f t="shared" si="387"/>
        <v>3830298.8591999998</v>
      </c>
      <c r="O1439" s="34">
        <v>3800</v>
      </c>
      <c r="P1439" s="14" t="s">
        <v>177</v>
      </c>
      <c r="Q1439" s="15" t="s">
        <v>191</v>
      </c>
    </row>
    <row r="1440" spans="1:17">
      <c r="A1440" s="14" t="s">
        <v>128</v>
      </c>
      <c r="B1440" s="14">
        <v>2007</v>
      </c>
      <c r="C1440" s="34">
        <v>4611368.3289914513</v>
      </c>
      <c r="D1440" s="32">
        <v>0.62471299555169035</v>
      </c>
      <c r="K1440" s="34">
        <v>7381579</v>
      </c>
      <c r="L1440" s="32">
        <v>0.48139999999999999</v>
      </c>
      <c r="M1440" s="34">
        <f t="shared" si="385"/>
        <v>3553492.1305999998</v>
      </c>
      <c r="N1440" s="34">
        <f t="shared" si="387"/>
        <v>3828086.8694000002</v>
      </c>
      <c r="O1440" s="34">
        <v>4450</v>
      </c>
      <c r="P1440" s="14" t="s">
        <v>177</v>
      </c>
      <c r="Q1440" s="15" t="s">
        <v>191</v>
      </c>
    </row>
    <row r="1441" spans="1:17">
      <c r="A1441" s="14" t="s">
        <v>128</v>
      </c>
      <c r="B1441" s="14">
        <v>2008</v>
      </c>
      <c r="C1441" s="34">
        <v>4990095.6996051641</v>
      </c>
      <c r="D1441" s="32">
        <v>0.678904171671187</v>
      </c>
      <c r="K1441" s="34">
        <v>7350221</v>
      </c>
      <c r="L1441" s="32">
        <v>0.47960000000000003</v>
      </c>
      <c r="M1441" s="34">
        <f t="shared" si="385"/>
        <v>3525165.9916000003</v>
      </c>
      <c r="N1441" s="34">
        <f t="shared" si="387"/>
        <v>3825055.0083999997</v>
      </c>
      <c r="O1441" s="34">
        <v>5520</v>
      </c>
      <c r="P1441" s="14" t="s">
        <v>177</v>
      </c>
      <c r="Q1441" s="15" t="s">
        <v>191</v>
      </c>
    </row>
    <row r="1442" spans="1:17">
      <c r="A1442" s="14" t="s">
        <v>128</v>
      </c>
      <c r="B1442" s="14">
        <v>2009</v>
      </c>
      <c r="C1442" s="34">
        <v>5257470.5621642228</v>
      </c>
      <c r="D1442" s="32">
        <v>0.71826189888111613</v>
      </c>
      <c r="E1442" s="41" t="s">
        <v>207</v>
      </c>
      <c r="F1442" s="41" t="s">
        <v>207</v>
      </c>
      <c r="G1442" s="41" t="s">
        <v>207</v>
      </c>
      <c r="H1442" s="33">
        <v>43.357059999999997</v>
      </c>
      <c r="I1442" s="33">
        <v>45.095979999999997</v>
      </c>
      <c r="J1442" s="33">
        <v>978.06769999999995</v>
      </c>
      <c r="K1442" s="34">
        <v>7319712.4479999999</v>
      </c>
      <c r="L1442" s="32">
        <v>0.4778</v>
      </c>
      <c r="M1442" s="34">
        <f t="shared" si="385"/>
        <v>3497358.6076544002</v>
      </c>
      <c r="N1442" s="34">
        <f t="shared" si="387"/>
        <v>3822353.8403455997</v>
      </c>
      <c r="O1442" s="34">
        <v>5990</v>
      </c>
      <c r="P1442" s="14" t="s">
        <v>177</v>
      </c>
      <c r="Q1442" s="15" t="s">
        <v>191</v>
      </c>
    </row>
    <row r="1443" spans="1:17" s="35" customFormat="1">
      <c r="A1443" s="35" t="s">
        <v>128</v>
      </c>
      <c r="B1443" s="35">
        <v>2010</v>
      </c>
      <c r="C1443" s="36">
        <v>5510308.410725276</v>
      </c>
      <c r="D1443" s="37">
        <v>0.7559759103752608</v>
      </c>
      <c r="E1443" s="38"/>
      <c r="F1443" s="38"/>
      <c r="G1443" s="37"/>
      <c r="H1443" s="38"/>
      <c r="I1443" s="38"/>
      <c r="J1443" s="38"/>
      <c r="K1443" s="36">
        <v>7289000</v>
      </c>
      <c r="L1443" s="39" t="s">
        <v>207</v>
      </c>
      <c r="M1443" s="39" t="s">
        <v>207</v>
      </c>
      <c r="N1443" s="39" t="s">
        <v>207</v>
      </c>
      <c r="O1443" s="36">
        <v>5990</v>
      </c>
      <c r="P1443" s="35" t="s">
        <v>177</v>
      </c>
      <c r="Q1443" s="40" t="s">
        <v>191</v>
      </c>
    </row>
    <row r="1444" spans="1:17">
      <c r="A1444" s="14" t="s">
        <v>129</v>
      </c>
      <c r="B1444" s="14">
        <v>2000</v>
      </c>
      <c r="C1444" s="34">
        <v>14862.419637865312</v>
      </c>
      <c r="D1444" s="32">
        <v>3.5150884465756436E-3</v>
      </c>
      <c r="K1444" s="34">
        <v>4228178</v>
      </c>
      <c r="L1444" s="32">
        <v>0.64500000000000002</v>
      </c>
      <c r="M1444" s="34">
        <f>K1444*L1444</f>
        <v>2727174.81</v>
      </c>
      <c r="N1444" s="34">
        <f>K1444-M1444</f>
        <v>1501003.19</v>
      </c>
      <c r="O1444" s="34">
        <v>150</v>
      </c>
      <c r="P1444" s="14" t="s">
        <v>177</v>
      </c>
      <c r="Q1444" s="15" t="s">
        <v>193</v>
      </c>
    </row>
    <row r="1445" spans="1:17">
      <c r="A1445" s="14" t="s">
        <v>129</v>
      </c>
      <c r="B1445" s="14">
        <v>2001</v>
      </c>
      <c r="C1445" s="34">
        <v>24218.131377354486</v>
      </c>
      <c r="D1445" s="32">
        <v>5.5447219943844453E-3</v>
      </c>
      <c r="K1445" s="34">
        <v>4367781</v>
      </c>
      <c r="L1445" s="32">
        <v>0.64239999999999997</v>
      </c>
      <c r="M1445" s="34">
        <f t="shared" ref="M1445:M1453" si="388">K1445*L1445</f>
        <v>2805862.5143999998</v>
      </c>
      <c r="N1445" s="34">
        <f t="shared" ref="N1445:N1446" si="389">K1445-M1445</f>
        <v>1561918.4856000002</v>
      </c>
      <c r="O1445" s="34">
        <v>170</v>
      </c>
      <c r="P1445" s="14" t="s">
        <v>177</v>
      </c>
      <c r="Q1445" s="15" t="s">
        <v>193</v>
      </c>
    </row>
    <row r="1446" spans="1:17">
      <c r="A1446" s="14" t="s">
        <v>129</v>
      </c>
      <c r="B1446" s="14">
        <v>2002</v>
      </c>
      <c r="C1446" s="34">
        <v>42389.860892870725</v>
      </c>
      <c r="D1446" s="32">
        <v>9.3363115860220329E-3</v>
      </c>
      <c r="K1446" s="34">
        <v>4540322</v>
      </c>
      <c r="L1446" s="32">
        <v>0.63979999999999992</v>
      </c>
      <c r="M1446" s="34">
        <f t="shared" si="388"/>
        <v>2904898.0155999996</v>
      </c>
      <c r="N1446" s="34">
        <f t="shared" si="389"/>
        <v>1635423.9844000004</v>
      </c>
      <c r="O1446" s="34">
        <v>200</v>
      </c>
      <c r="P1446" s="14" t="s">
        <v>177</v>
      </c>
      <c r="Q1446" s="15" t="s">
        <v>193</v>
      </c>
    </row>
    <row r="1447" spans="1:17">
      <c r="A1447" s="14" t="s">
        <v>129</v>
      </c>
      <c r="B1447" s="14">
        <v>2003</v>
      </c>
      <c r="C1447" s="34">
        <v>73756.142260863708</v>
      </c>
      <c r="D1447" s="32">
        <v>1.5584941796593131E-2</v>
      </c>
      <c r="K1447" s="34">
        <v>4732526</v>
      </c>
      <c r="L1447" s="32">
        <v>0.63719999999999999</v>
      </c>
      <c r="M1447" s="34">
        <f t="shared" si="388"/>
        <v>3015565.5671999999</v>
      </c>
      <c r="N1447" s="34">
        <f>K1447-M1447</f>
        <v>1716960.4328000001</v>
      </c>
      <c r="O1447" s="34">
        <v>220</v>
      </c>
      <c r="P1447" s="14" t="s">
        <v>177</v>
      </c>
      <c r="Q1447" s="15" t="s">
        <v>193</v>
      </c>
    </row>
    <row r="1448" spans="1:17">
      <c r="A1448" s="14" t="s">
        <v>129</v>
      </c>
      <c r="B1448" s="14">
        <v>2004</v>
      </c>
      <c r="C1448" s="34">
        <v>119528.49187388869</v>
      </c>
      <c r="D1448" s="32">
        <v>2.4265201900048092E-2</v>
      </c>
      <c r="K1448" s="34">
        <v>4925922</v>
      </c>
      <c r="L1448" s="32">
        <v>0.63460000000000005</v>
      </c>
      <c r="M1448" s="34">
        <f t="shared" si="388"/>
        <v>3125990.1012000004</v>
      </c>
      <c r="N1448" s="34">
        <f>K1448-M1448</f>
        <v>1799931.8987999996</v>
      </c>
      <c r="O1448" s="34">
        <v>220</v>
      </c>
      <c r="P1448" s="14" t="s">
        <v>177</v>
      </c>
      <c r="Q1448" s="15" t="s">
        <v>193</v>
      </c>
    </row>
    <row r="1449" spans="1:17">
      <c r="A1449" s="14" t="s">
        <v>129</v>
      </c>
      <c r="B1449" s="14">
        <v>2005</v>
      </c>
      <c r="C1449" s="34">
        <v>297232.13079230551</v>
      </c>
      <c r="D1449" s="32">
        <v>5.820118845107497E-2</v>
      </c>
      <c r="K1449" s="34">
        <v>5106977</v>
      </c>
      <c r="L1449" s="32">
        <v>0.63200000000000001</v>
      </c>
      <c r="M1449" s="34">
        <f t="shared" si="388"/>
        <v>3227609.4640000002</v>
      </c>
      <c r="N1449" s="34">
        <f t="shared" ref="N1449:N1453" si="390">K1449-M1449</f>
        <v>1879367.5359999998</v>
      </c>
      <c r="O1449" s="34">
        <v>240</v>
      </c>
      <c r="P1449" s="14" t="s">
        <v>177</v>
      </c>
      <c r="Q1449" s="15" t="s">
        <v>193</v>
      </c>
    </row>
    <row r="1450" spans="1:17">
      <c r="A1450" s="14" t="s">
        <v>129</v>
      </c>
      <c r="B1450" s="14">
        <v>2006</v>
      </c>
      <c r="C1450" s="34">
        <v>600381.58409925585</v>
      </c>
      <c r="D1450" s="32">
        <v>0.11390712946922389</v>
      </c>
      <c r="K1450" s="34">
        <v>5270799</v>
      </c>
      <c r="L1450" s="32">
        <v>0.62880000000000003</v>
      </c>
      <c r="M1450" s="34">
        <f t="shared" si="388"/>
        <v>3314278.4112</v>
      </c>
      <c r="N1450" s="34">
        <f t="shared" si="390"/>
        <v>1956520.5888</v>
      </c>
      <c r="O1450" s="34">
        <v>250</v>
      </c>
      <c r="P1450" s="14" t="s">
        <v>177</v>
      </c>
      <c r="Q1450" s="15" t="s">
        <v>193</v>
      </c>
    </row>
    <row r="1451" spans="1:17">
      <c r="A1451" s="14" t="s">
        <v>129</v>
      </c>
      <c r="B1451" s="14">
        <v>2007</v>
      </c>
      <c r="C1451" s="34">
        <v>1181884.0432054633</v>
      </c>
      <c r="D1451" s="32">
        <v>0.2180436947836808</v>
      </c>
      <c r="K1451" s="34">
        <v>5420400</v>
      </c>
      <c r="L1451" s="32">
        <v>0.62560000000000004</v>
      </c>
      <c r="M1451" s="34">
        <f t="shared" si="388"/>
        <v>3391002.24</v>
      </c>
      <c r="N1451" s="34">
        <f t="shared" si="390"/>
        <v>2029397.7599999998</v>
      </c>
      <c r="O1451" s="34">
        <v>280</v>
      </c>
      <c r="P1451" s="14" t="s">
        <v>177</v>
      </c>
      <c r="Q1451" s="15" t="s">
        <v>193</v>
      </c>
    </row>
    <row r="1452" spans="1:17">
      <c r="A1452" s="14" t="s">
        <v>129</v>
      </c>
      <c r="B1452" s="14">
        <v>2008</v>
      </c>
      <c r="C1452" s="34">
        <v>1624941.2796506693</v>
      </c>
      <c r="D1452" s="32">
        <v>0.29226335294308486</v>
      </c>
      <c r="K1452" s="34">
        <v>5559853</v>
      </c>
      <c r="L1452" s="32">
        <v>0.62240000000000006</v>
      </c>
      <c r="M1452" s="34">
        <f t="shared" si="388"/>
        <v>3460452.5072000003</v>
      </c>
      <c r="N1452" s="34">
        <f t="shared" si="390"/>
        <v>2099400.4927999997</v>
      </c>
      <c r="O1452" s="34">
        <v>320</v>
      </c>
      <c r="P1452" s="14" t="s">
        <v>177</v>
      </c>
      <c r="Q1452" s="15" t="s">
        <v>193</v>
      </c>
    </row>
    <row r="1453" spans="1:17">
      <c r="A1453" s="14" t="s">
        <v>129</v>
      </c>
      <c r="B1453" s="14">
        <v>2009</v>
      </c>
      <c r="C1453" s="34">
        <v>2192970.7007537619</v>
      </c>
      <c r="D1453" s="32">
        <v>0.38497004562188797</v>
      </c>
      <c r="E1453" s="33">
        <v>9.8622499999999995</v>
      </c>
      <c r="F1453" s="33">
        <v>0.96813459999999996</v>
      </c>
      <c r="G1453" s="33">
        <v>0.79220802153604952</v>
      </c>
      <c r="H1453" s="33">
        <v>2.4407819000000002</v>
      </c>
      <c r="I1453" s="33">
        <v>1.1411450000000001</v>
      </c>
      <c r="J1453" s="33">
        <v>1.5215259999999999</v>
      </c>
      <c r="K1453" s="34">
        <v>5696471</v>
      </c>
      <c r="L1453" s="32">
        <v>0.61919999999999997</v>
      </c>
      <c r="M1453" s="34">
        <f t="shared" si="388"/>
        <v>3527254.8432</v>
      </c>
      <c r="N1453" s="34">
        <f t="shared" si="390"/>
        <v>2169216.1568</v>
      </c>
      <c r="O1453" s="34">
        <v>340</v>
      </c>
      <c r="P1453" s="14" t="s">
        <v>177</v>
      </c>
      <c r="Q1453" s="15" t="s">
        <v>193</v>
      </c>
    </row>
    <row r="1454" spans="1:17" s="35" customFormat="1">
      <c r="A1454" s="35" t="s">
        <v>129</v>
      </c>
      <c r="B1454" s="35">
        <v>2010</v>
      </c>
      <c r="C1454" s="36">
        <v>2470951.714103627</v>
      </c>
      <c r="D1454" s="37">
        <v>0.42339816896909305</v>
      </c>
      <c r="E1454" s="38"/>
      <c r="F1454" s="38"/>
      <c r="G1454" s="37"/>
      <c r="H1454" s="38"/>
      <c r="I1454" s="38"/>
      <c r="J1454" s="38"/>
      <c r="K1454" s="36">
        <v>5836000</v>
      </c>
      <c r="L1454" s="39" t="s">
        <v>207</v>
      </c>
      <c r="M1454" s="39" t="s">
        <v>207</v>
      </c>
      <c r="N1454" s="39" t="s">
        <v>207</v>
      </c>
      <c r="O1454" s="36">
        <v>340</v>
      </c>
      <c r="P1454" s="35" t="s">
        <v>177</v>
      </c>
      <c r="Q1454" s="40" t="s">
        <v>193</v>
      </c>
    </row>
    <row r="1455" spans="1:17">
      <c r="A1455" s="14" t="s">
        <v>130</v>
      </c>
      <c r="B1455" s="14">
        <v>2000</v>
      </c>
      <c r="C1455" s="34">
        <v>2442500</v>
      </c>
      <c r="D1455" s="32">
        <v>0.60639539213982474</v>
      </c>
      <c r="K1455" s="34">
        <v>4027900</v>
      </c>
      <c r="L1455" s="32">
        <v>0</v>
      </c>
      <c r="M1455" s="34">
        <f>K1455*L1455</f>
        <v>0</v>
      </c>
      <c r="N1455" s="34">
        <f>K1455-M1455</f>
        <v>4027900</v>
      </c>
      <c r="O1455" s="34">
        <v>23350</v>
      </c>
      <c r="P1455" s="14" t="s">
        <v>178</v>
      </c>
      <c r="Q1455" s="15" t="s">
        <v>203</v>
      </c>
    </row>
    <row r="1456" spans="1:17">
      <c r="A1456" s="14" t="s">
        <v>130</v>
      </c>
      <c r="B1456" s="14">
        <v>2001</v>
      </c>
      <c r="C1456" s="34">
        <v>2847000</v>
      </c>
      <c r="D1456" s="32">
        <v>0.68801353310778157</v>
      </c>
      <c r="K1456" s="34">
        <v>4138000</v>
      </c>
      <c r="L1456" s="32">
        <v>0</v>
      </c>
      <c r="M1456" s="34">
        <f t="shared" ref="M1456:M1464" si="391">K1456*L1456</f>
        <v>0</v>
      </c>
      <c r="N1456" s="34">
        <f t="shared" ref="N1456:N1457" si="392">K1456-M1456</f>
        <v>4138000</v>
      </c>
      <c r="O1456" s="34">
        <v>21500</v>
      </c>
      <c r="P1456" s="14" t="s">
        <v>178</v>
      </c>
      <c r="Q1456" s="15" t="s">
        <v>203</v>
      </c>
    </row>
    <row r="1457" spans="1:17">
      <c r="A1457" s="14" t="s">
        <v>130</v>
      </c>
      <c r="B1457" s="14">
        <v>2002</v>
      </c>
      <c r="C1457" s="34">
        <v>3245000</v>
      </c>
      <c r="D1457" s="32">
        <v>0.77705938697318011</v>
      </c>
      <c r="K1457" s="34">
        <v>4176000</v>
      </c>
      <c r="L1457" s="32">
        <v>0</v>
      </c>
      <c r="M1457" s="34">
        <f t="shared" si="391"/>
        <v>0</v>
      </c>
      <c r="N1457" s="34">
        <f t="shared" si="392"/>
        <v>4176000</v>
      </c>
      <c r="O1457" s="34">
        <v>21320</v>
      </c>
      <c r="P1457" s="14" t="s">
        <v>178</v>
      </c>
      <c r="Q1457" s="15" t="s">
        <v>203</v>
      </c>
    </row>
    <row r="1458" spans="1:17">
      <c r="A1458" s="14" t="s">
        <v>130</v>
      </c>
      <c r="B1458" s="14">
        <v>2003</v>
      </c>
      <c r="C1458" s="34">
        <v>3477000</v>
      </c>
      <c r="D1458" s="32">
        <v>0.84499854184893552</v>
      </c>
      <c r="K1458" s="34">
        <v>4114800</v>
      </c>
      <c r="L1458" s="32">
        <v>0</v>
      </c>
      <c r="M1458" s="34">
        <f t="shared" si="391"/>
        <v>0</v>
      </c>
      <c r="N1458" s="34">
        <f>K1458-M1458</f>
        <v>4114800</v>
      </c>
      <c r="O1458" s="34">
        <v>22650</v>
      </c>
      <c r="P1458" s="14" t="s">
        <v>178</v>
      </c>
      <c r="Q1458" s="15" t="s">
        <v>203</v>
      </c>
    </row>
    <row r="1459" spans="1:17">
      <c r="A1459" s="14" t="s">
        <v>130</v>
      </c>
      <c r="B1459" s="14">
        <v>2004</v>
      </c>
      <c r="C1459" s="34">
        <v>3742000</v>
      </c>
      <c r="D1459" s="32">
        <v>0.89807281541747663</v>
      </c>
      <c r="K1459" s="34">
        <v>4166700</v>
      </c>
      <c r="L1459" s="32">
        <v>0</v>
      </c>
      <c r="M1459" s="34">
        <f t="shared" si="391"/>
        <v>0</v>
      </c>
      <c r="N1459" s="34">
        <f t="shared" ref="N1459:N1464" si="393">K1459-M1459</f>
        <v>4166700</v>
      </c>
      <c r="O1459" s="34">
        <v>25180</v>
      </c>
      <c r="P1459" s="14" t="s">
        <v>178</v>
      </c>
      <c r="Q1459" s="15" t="s">
        <v>203</v>
      </c>
    </row>
    <row r="1460" spans="1:17">
      <c r="A1460" s="14" t="s">
        <v>130</v>
      </c>
      <c r="B1460" s="14">
        <v>2005</v>
      </c>
      <c r="C1460" s="34">
        <v>4258000</v>
      </c>
      <c r="D1460" s="32">
        <v>0.99817150358666606</v>
      </c>
      <c r="K1460" s="34">
        <v>4265800</v>
      </c>
      <c r="L1460" s="32">
        <v>0</v>
      </c>
      <c r="M1460" s="34">
        <f t="shared" si="391"/>
        <v>0</v>
      </c>
      <c r="N1460" s="34">
        <f t="shared" si="393"/>
        <v>4265800</v>
      </c>
      <c r="O1460" s="34">
        <v>28340</v>
      </c>
      <c r="P1460" s="14" t="s">
        <v>178</v>
      </c>
      <c r="Q1460" s="15" t="s">
        <v>203</v>
      </c>
    </row>
    <row r="1461" spans="1:17">
      <c r="A1461" s="14" t="s">
        <v>130</v>
      </c>
      <c r="B1461" s="14">
        <v>2006</v>
      </c>
      <c r="C1461" s="34">
        <v>4639000</v>
      </c>
      <c r="D1461" s="32">
        <v>1.0539828236470214</v>
      </c>
      <c r="K1461" s="34">
        <v>4401400</v>
      </c>
      <c r="L1461" s="32">
        <v>0</v>
      </c>
      <c r="M1461" s="34">
        <f t="shared" si="391"/>
        <v>0</v>
      </c>
      <c r="N1461" s="34">
        <f t="shared" si="393"/>
        <v>4401400</v>
      </c>
      <c r="O1461" s="34">
        <v>31380</v>
      </c>
      <c r="P1461" s="14" t="s">
        <v>178</v>
      </c>
      <c r="Q1461" s="15" t="s">
        <v>203</v>
      </c>
    </row>
    <row r="1462" spans="1:17">
      <c r="A1462" s="14" t="s">
        <v>130</v>
      </c>
      <c r="B1462" s="14">
        <v>2007</v>
      </c>
      <c r="C1462" s="34">
        <v>5619000</v>
      </c>
      <c r="D1462" s="32">
        <v>1.2245565096107744</v>
      </c>
      <c r="K1462" s="34">
        <v>4588600</v>
      </c>
      <c r="L1462" s="32">
        <v>0</v>
      </c>
      <c r="M1462" s="34">
        <f t="shared" si="391"/>
        <v>0</v>
      </c>
      <c r="N1462" s="34">
        <f t="shared" si="393"/>
        <v>4588600</v>
      </c>
      <c r="O1462" s="34">
        <v>34640</v>
      </c>
      <c r="P1462" s="14" t="s">
        <v>178</v>
      </c>
      <c r="Q1462" s="15" t="s">
        <v>203</v>
      </c>
    </row>
    <row r="1463" spans="1:17">
      <c r="A1463" s="14" t="s">
        <v>130</v>
      </c>
      <c r="B1463" s="14">
        <v>2008</v>
      </c>
      <c r="C1463" s="34">
        <v>6338000</v>
      </c>
      <c r="D1463" s="32">
        <v>1.309666487581105</v>
      </c>
      <c r="K1463" s="34">
        <v>4839400</v>
      </c>
      <c r="L1463" s="32">
        <v>0</v>
      </c>
      <c r="M1463" s="34">
        <f t="shared" si="391"/>
        <v>0</v>
      </c>
      <c r="N1463" s="34">
        <f t="shared" si="393"/>
        <v>4839400</v>
      </c>
      <c r="O1463" s="34">
        <v>37650</v>
      </c>
      <c r="P1463" s="14" t="s">
        <v>178</v>
      </c>
      <c r="Q1463" s="15" t="s">
        <v>203</v>
      </c>
    </row>
    <row r="1464" spans="1:17">
      <c r="A1464" s="14" t="s">
        <v>130</v>
      </c>
      <c r="B1464" s="14">
        <v>2009</v>
      </c>
      <c r="C1464" s="34">
        <v>6857000</v>
      </c>
      <c r="D1464" s="32">
        <v>1.3748095276285188</v>
      </c>
      <c r="E1464" s="33">
        <v>223.62469999999999</v>
      </c>
      <c r="F1464" s="33">
        <v>91.454679999999996</v>
      </c>
      <c r="G1464" s="33">
        <v>1</v>
      </c>
      <c r="H1464" s="33">
        <v>10.54487</v>
      </c>
      <c r="I1464" s="33">
        <v>49.832599999999999</v>
      </c>
      <c r="J1464" s="33">
        <v>2091.4229999999998</v>
      </c>
      <c r="K1464" s="34">
        <v>4987600</v>
      </c>
      <c r="L1464" s="32">
        <v>0</v>
      </c>
      <c r="M1464" s="34">
        <f t="shared" si="391"/>
        <v>0</v>
      </c>
      <c r="N1464" s="34">
        <f t="shared" si="393"/>
        <v>4987600</v>
      </c>
      <c r="O1464" s="34">
        <v>37220</v>
      </c>
      <c r="P1464" s="14" t="s">
        <v>178</v>
      </c>
      <c r="Q1464" s="15" t="s">
        <v>203</v>
      </c>
    </row>
    <row r="1465" spans="1:17" s="35" customFormat="1">
      <c r="A1465" s="35" t="s">
        <v>130</v>
      </c>
      <c r="B1465" s="35">
        <v>2010</v>
      </c>
      <c r="C1465" s="36">
        <v>7276024</v>
      </c>
      <c r="D1465" s="37">
        <v>1.4152935226609609</v>
      </c>
      <c r="E1465" s="38"/>
      <c r="F1465" s="38"/>
      <c r="G1465" s="37"/>
      <c r="H1465" s="38"/>
      <c r="I1465" s="38"/>
      <c r="J1465" s="38"/>
      <c r="K1465" s="36">
        <v>5141000</v>
      </c>
      <c r="L1465" s="39" t="s">
        <v>207</v>
      </c>
      <c r="M1465" s="39" t="s">
        <v>207</v>
      </c>
      <c r="N1465" s="39" t="s">
        <v>207</v>
      </c>
      <c r="O1465" s="36">
        <v>37220</v>
      </c>
      <c r="P1465" s="35" t="s">
        <v>178</v>
      </c>
      <c r="Q1465" s="40" t="s">
        <v>203</v>
      </c>
    </row>
    <row r="1466" spans="1:17">
      <c r="A1466" s="14" t="s">
        <v>131</v>
      </c>
      <c r="B1466" s="14">
        <v>2000</v>
      </c>
      <c r="C1466" s="34">
        <v>1110032</v>
      </c>
      <c r="D1466" s="32">
        <v>0.20599097976954583</v>
      </c>
      <c r="K1466" s="34">
        <v>5388740.8140000002</v>
      </c>
      <c r="L1466" s="32">
        <v>0.43700000000000006</v>
      </c>
      <c r="M1466" s="34">
        <f>K1466*L1466</f>
        <v>2354879.7357180002</v>
      </c>
      <c r="N1466" s="34">
        <f>K1466-M1466</f>
        <v>3033861.078282</v>
      </c>
      <c r="O1466" s="34">
        <v>5370</v>
      </c>
      <c r="P1466" s="14" t="s">
        <v>178</v>
      </c>
      <c r="Q1466" s="15" t="s">
        <v>191</v>
      </c>
    </row>
    <row r="1467" spans="1:17">
      <c r="A1467" s="14" t="s">
        <v>131</v>
      </c>
      <c r="B1467" s="14">
        <v>2001</v>
      </c>
      <c r="C1467" s="34">
        <v>2147615</v>
      </c>
      <c r="D1467" s="32">
        <v>0.39926657874272931</v>
      </c>
      <c r="K1467" s="34">
        <v>5378899.9989999998</v>
      </c>
      <c r="L1467" s="32">
        <v>0.43719999999999998</v>
      </c>
      <c r="M1467" s="34">
        <f t="shared" ref="M1467:M1475" si="394">K1467*L1467</f>
        <v>2351655.0795628</v>
      </c>
      <c r="N1467" s="34">
        <f t="shared" ref="N1467:N1468" si="395">K1467-M1467</f>
        <v>3027244.9194371998</v>
      </c>
      <c r="O1467" s="34">
        <v>5550</v>
      </c>
      <c r="P1467" s="14" t="s">
        <v>178</v>
      </c>
      <c r="Q1467" s="15" t="s">
        <v>191</v>
      </c>
    </row>
    <row r="1468" spans="1:17">
      <c r="A1468" s="14" t="s">
        <v>131</v>
      </c>
      <c r="B1468" s="14">
        <v>2002</v>
      </c>
      <c r="C1468" s="34">
        <v>3011462</v>
      </c>
      <c r="D1468" s="32">
        <v>0.55984495557990088</v>
      </c>
      <c r="K1468" s="34">
        <v>5379099.9989999998</v>
      </c>
      <c r="L1468" s="32">
        <v>0.43740000000000001</v>
      </c>
      <c r="M1468" s="34">
        <f t="shared" si="394"/>
        <v>2352818.3395626</v>
      </c>
      <c r="N1468" s="34">
        <f t="shared" si="395"/>
        <v>3026281.6594373998</v>
      </c>
      <c r="O1468" s="34">
        <v>5840</v>
      </c>
      <c r="P1468" s="14" t="s">
        <v>178</v>
      </c>
      <c r="Q1468" s="15" t="s">
        <v>191</v>
      </c>
    </row>
    <row r="1469" spans="1:17">
      <c r="A1469" s="14" t="s">
        <v>131</v>
      </c>
      <c r="B1469" s="14">
        <v>2003</v>
      </c>
      <c r="C1469" s="34">
        <v>3696476</v>
      </c>
      <c r="D1469" s="32">
        <v>0.6871220270938293</v>
      </c>
      <c r="K1469" s="34">
        <v>5379649.9809999997</v>
      </c>
      <c r="L1469" s="32">
        <v>0.43759999999999999</v>
      </c>
      <c r="M1469" s="34">
        <f t="shared" si="394"/>
        <v>2354134.8316855999</v>
      </c>
      <c r="N1469" s="34">
        <f>K1469-M1469</f>
        <v>3025515.1493143998</v>
      </c>
      <c r="O1469" s="34">
        <v>7120</v>
      </c>
      <c r="P1469" s="14" t="s">
        <v>178</v>
      </c>
      <c r="Q1469" s="15" t="s">
        <v>191</v>
      </c>
    </row>
    <row r="1470" spans="1:17">
      <c r="A1470" s="14" t="s">
        <v>131</v>
      </c>
      <c r="B1470" s="14">
        <v>2004</v>
      </c>
      <c r="C1470" s="34">
        <v>4072016</v>
      </c>
      <c r="D1470" s="32">
        <v>0.7565358504218137</v>
      </c>
      <c r="K1470" s="34">
        <v>5382449.4869999997</v>
      </c>
      <c r="L1470" s="32">
        <v>0.43780000000000002</v>
      </c>
      <c r="M1470" s="34">
        <f t="shared" si="394"/>
        <v>2356436.3854085999</v>
      </c>
      <c r="N1470" s="34">
        <f t="shared" ref="N1470:N1475" si="396">K1470-M1470</f>
        <v>3026013.1015913999</v>
      </c>
      <c r="O1470" s="34">
        <v>9070</v>
      </c>
      <c r="P1470" s="14" t="s">
        <v>178</v>
      </c>
      <c r="Q1470" s="15" t="s">
        <v>191</v>
      </c>
    </row>
    <row r="1471" spans="1:17">
      <c r="A1471" s="14" t="s">
        <v>131</v>
      </c>
      <c r="B1471" s="14">
        <v>2005</v>
      </c>
      <c r="C1471" s="34">
        <v>4541000</v>
      </c>
      <c r="D1471" s="32">
        <v>0.84295526266938925</v>
      </c>
      <c r="K1471" s="34">
        <v>5387000</v>
      </c>
      <c r="L1471" s="32">
        <v>0.43799999999999994</v>
      </c>
      <c r="M1471" s="34">
        <f t="shared" si="394"/>
        <v>2359505.9999999995</v>
      </c>
      <c r="N1471" s="34">
        <f t="shared" si="396"/>
        <v>3027494.0000000005</v>
      </c>
      <c r="O1471" s="34">
        <v>10880</v>
      </c>
      <c r="P1471" s="14" t="s">
        <v>178</v>
      </c>
      <c r="Q1471" s="15" t="s">
        <v>191</v>
      </c>
    </row>
    <row r="1472" spans="1:17">
      <c r="A1472" s="14" t="s">
        <v>131</v>
      </c>
      <c r="B1472" s="14">
        <v>2006</v>
      </c>
      <c r="C1472" s="34">
        <v>4893000</v>
      </c>
      <c r="D1472" s="32">
        <v>0.90755496383227463</v>
      </c>
      <c r="K1472" s="34">
        <v>5391409</v>
      </c>
      <c r="L1472" s="32">
        <v>0.43680000000000002</v>
      </c>
      <c r="M1472" s="34">
        <f t="shared" si="394"/>
        <v>2354967.4512</v>
      </c>
      <c r="N1472" s="34">
        <f t="shared" si="396"/>
        <v>3036441.5488</v>
      </c>
      <c r="O1472" s="34">
        <v>12470</v>
      </c>
      <c r="P1472" s="14" t="s">
        <v>178</v>
      </c>
      <c r="Q1472" s="15" t="s">
        <v>191</v>
      </c>
    </row>
    <row r="1473" spans="1:17">
      <c r="A1473" s="14" t="s">
        <v>131</v>
      </c>
      <c r="B1473" s="14">
        <v>2007</v>
      </c>
      <c r="C1473" s="34">
        <v>5796000</v>
      </c>
      <c r="D1473" s="32">
        <v>1.0738666871212703</v>
      </c>
      <c r="K1473" s="34">
        <v>5397318</v>
      </c>
      <c r="L1473" s="32">
        <v>0.43560000000000004</v>
      </c>
      <c r="M1473" s="34">
        <f t="shared" si="394"/>
        <v>2351071.7208000002</v>
      </c>
      <c r="N1473" s="34">
        <f t="shared" si="396"/>
        <v>3046246.2791999998</v>
      </c>
      <c r="O1473" s="34">
        <v>14270</v>
      </c>
      <c r="P1473" s="14" t="s">
        <v>178</v>
      </c>
      <c r="Q1473" s="15" t="s">
        <v>191</v>
      </c>
    </row>
    <row r="1474" spans="1:17">
      <c r="A1474" s="14" t="s">
        <v>131</v>
      </c>
      <c r="B1474" s="14">
        <v>2008</v>
      </c>
      <c r="C1474" s="34">
        <v>5729300</v>
      </c>
      <c r="D1474" s="32">
        <v>1.0596812133852054</v>
      </c>
      <c r="K1474" s="34">
        <v>5406626</v>
      </c>
      <c r="L1474" s="32">
        <v>0.43439999999999995</v>
      </c>
      <c r="M1474" s="34">
        <f t="shared" si="394"/>
        <v>2348638.3343999996</v>
      </c>
      <c r="N1474" s="34">
        <f t="shared" si="396"/>
        <v>3057987.6656000004</v>
      </c>
      <c r="O1474" s="34">
        <v>16590</v>
      </c>
      <c r="P1474" s="14" t="s">
        <v>178</v>
      </c>
      <c r="Q1474" s="15" t="s">
        <v>191</v>
      </c>
    </row>
    <row r="1475" spans="1:17">
      <c r="A1475" s="14" t="s">
        <v>131</v>
      </c>
      <c r="B1475" s="14">
        <v>2009</v>
      </c>
      <c r="C1475" s="34">
        <v>5819900</v>
      </c>
      <c r="D1475" s="32">
        <v>1.0741477358717615</v>
      </c>
      <c r="E1475" s="33">
        <v>185.78270000000001</v>
      </c>
      <c r="F1475" s="41" t="s">
        <v>207</v>
      </c>
      <c r="G1475" s="41" t="s">
        <v>207</v>
      </c>
      <c r="H1475" s="33">
        <v>26.972290400000002</v>
      </c>
      <c r="I1475" s="33">
        <v>49.339559999999999</v>
      </c>
      <c r="J1475" s="33">
        <v>713.05539999999996</v>
      </c>
      <c r="K1475" s="34">
        <v>5418156</v>
      </c>
      <c r="L1475" s="32">
        <v>0.43320000000000003</v>
      </c>
      <c r="M1475" s="34">
        <f t="shared" si="394"/>
        <v>2347145.1792000001</v>
      </c>
      <c r="N1475" s="34">
        <f t="shared" si="396"/>
        <v>3071010.8207999999</v>
      </c>
      <c r="O1475" s="34">
        <v>16130</v>
      </c>
      <c r="P1475" s="14" t="s">
        <v>178</v>
      </c>
      <c r="Q1475" s="15" t="s">
        <v>191</v>
      </c>
    </row>
    <row r="1476" spans="1:17" s="35" customFormat="1">
      <c r="A1476" s="35" t="s">
        <v>131</v>
      </c>
      <c r="B1476" s="35">
        <v>2010</v>
      </c>
      <c r="C1476" s="36">
        <v>6187204</v>
      </c>
      <c r="D1476" s="37">
        <v>1.1394482504604051</v>
      </c>
      <c r="E1476" s="38"/>
      <c r="F1476" s="38"/>
      <c r="G1476" s="37"/>
      <c r="H1476" s="38"/>
      <c r="I1476" s="38"/>
      <c r="J1476" s="38"/>
      <c r="K1476" s="36">
        <v>5430000</v>
      </c>
      <c r="L1476" s="39" t="s">
        <v>207</v>
      </c>
      <c r="M1476" s="39" t="s">
        <v>207</v>
      </c>
      <c r="N1476" s="39" t="s">
        <v>207</v>
      </c>
      <c r="O1476" s="36">
        <v>16130</v>
      </c>
      <c r="P1476" s="35" t="s">
        <v>178</v>
      </c>
      <c r="Q1476" s="40" t="s">
        <v>191</v>
      </c>
    </row>
    <row r="1477" spans="1:17">
      <c r="A1477" s="14" t="s">
        <v>132</v>
      </c>
      <c r="B1477" s="14">
        <v>2000</v>
      </c>
      <c r="C1477" s="34">
        <v>1151093</v>
      </c>
      <c r="D1477" s="32">
        <v>0.57872951231774761</v>
      </c>
      <c r="K1477" s="34">
        <v>1989000</v>
      </c>
      <c r="L1477" s="32">
        <v>0.49200000000000005</v>
      </c>
      <c r="M1477" s="34">
        <f>K1477*L1477</f>
        <v>978588.00000000012</v>
      </c>
      <c r="N1477" s="34">
        <f>K1477-M1477</f>
        <v>1010411.9999999999</v>
      </c>
      <c r="O1477" s="34">
        <v>11090</v>
      </c>
      <c r="P1477" s="14" t="s">
        <v>178</v>
      </c>
      <c r="Q1477" s="15" t="s">
        <v>191</v>
      </c>
    </row>
    <row r="1478" spans="1:17">
      <c r="A1478" s="14" t="s">
        <v>132</v>
      </c>
      <c r="B1478" s="14">
        <v>2001</v>
      </c>
      <c r="C1478" s="34">
        <v>1511643</v>
      </c>
      <c r="D1478" s="32">
        <v>0.75885692771084334</v>
      </c>
      <c r="K1478" s="34">
        <v>1992000</v>
      </c>
      <c r="L1478" s="32">
        <v>0.49459999999999998</v>
      </c>
      <c r="M1478" s="34">
        <f t="shared" ref="M1478:M1486" si="397">K1478*L1478</f>
        <v>985243.2</v>
      </c>
      <c r="N1478" s="34">
        <f t="shared" ref="N1478:N1479" si="398">K1478-M1478</f>
        <v>1006756.8</v>
      </c>
      <c r="O1478" s="34">
        <v>10740</v>
      </c>
      <c r="P1478" s="14" t="s">
        <v>178</v>
      </c>
      <c r="Q1478" s="15" t="s">
        <v>191</v>
      </c>
    </row>
    <row r="1479" spans="1:17">
      <c r="A1479" s="14" t="s">
        <v>132</v>
      </c>
      <c r="B1479" s="14">
        <v>2002</v>
      </c>
      <c r="C1479" s="34">
        <v>1749171</v>
      </c>
      <c r="D1479" s="32">
        <v>0.87721715145436308</v>
      </c>
      <c r="K1479" s="34">
        <v>1994000</v>
      </c>
      <c r="L1479" s="32">
        <v>0.49719999999999998</v>
      </c>
      <c r="M1479" s="34">
        <f t="shared" si="397"/>
        <v>991416.79999999993</v>
      </c>
      <c r="N1479" s="34">
        <f t="shared" si="398"/>
        <v>1002583.2000000001</v>
      </c>
      <c r="O1479" s="34">
        <v>10750</v>
      </c>
      <c r="P1479" s="14" t="s">
        <v>178</v>
      </c>
      <c r="Q1479" s="15" t="s">
        <v>191</v>
      </c>
    </row>
    <row r="1480" spans="1:17">
      <c r="A1480" s="14" t="s">
        <v>132</v>
      </c>
      <c r="B1480" s="14">
        <v>2003</v>
      </c>
      <c r="C1480" s="34">
        <v>1788013</v>
      </c>
      <c r="D1480" s="32">
        <v>0.89593281064274977</v>
      </c>
      <c r="K1480" s="34">
        <v>1995699.8770000001</v>
      </c>
      <c r="L1480" s="32">
        <v>0.49979999999999997</v>
      </c>
      <c r="M1480" s="34">
        <f t="shared" si="397"/>
        <v>997450.79852459999</v>
      </c>
      <c r="N1480" s="34">
        <f>K1480-M1480</f>
        <v>998249.07847540011</v>
      </c>
      <c r="O1480" s="34">
        <v>12420</v>
      </c>
      <c r="P1480" s="14" t="s">
        <v>178</v>
      </c>
      <c r="Q1480" s="15" t="s">
        <v>191</v>
      </c>
    </row>
    <row r="1481" spans="1:17">
      <c r="A1481" s="14" t="s">
        <v>132</v>
      </c>
      <c r="B1481" s="14">
        <v>2004</v>
      </c>
      <c r="C1481" s="34">
        <v>1882574</v>
      </c>
      <c r="D1481" s="32">
        <v>0.94270109406264324</v>
      </c>
      <c r="K1481" s="34">
        <v>1996999.91</v>
      </c>
      <c r="L1481" s="32">
        <v>0.50240000000000007</v>
      </c>
      <c r="M1481" s="34">
        <f t="shared" si="397"/>
        <v>1003292.7547840001</v>
      </c>
      <c r="N1481" s="34">
        <f>K1481-M1481</f>
        <v>993707.15521599981</v>
      </c>
      <c r="O1481" s="34">
        <v>15340</v>
      </c>
      <c r="P1481" s="14" t="s">
        <v>178</v>
      </c>
      <c r="Q1481" s="15" t="s">
        <v>191</v>
      </c>
    </row>
    <row r="1482" spans="1:17">
      <c r="A1482" s="14" t="s">
        <v>132</v>
      </c>
      <c r="B1482" s="14">
        <v>2005</v>
      </c>
      <c r="C1482" s="34">
        <v>1686502</v>
      </c>
      <c r="D1482" s="32">
        <v>0.84304023994001498</v>
      </c>
      <c r="K1482" s="34">
        <v>2000500</v>
      </c>
      <c r="L1482" s="32">
        <v>0.505</v>
      </c>
      <c r="M1482" s="34">
        <f t="shared" si="397"/>
        <v>1010252.5</v>
      </c>
      <c r="N1482" s="34">
        <f t="shared" ref="N1482:N1486" si="399">K1482-M1482</f>
        <v>990247.5</v>
      </c>
      <c r="O1482" s="34">
        <v>18080</v>
      </c>
      <c r="P1482" s="14" t="s">
        <v>178</v>
      </c>
      <c r="Q1482" s="15" t="s">
        <v>191</v>
      </c>
    </row>
    <row r="1483" spans="1:17">
      <c r="A1483" s="14" t="s">
        <v>132</v>
      </c>
      <c r="B1483" s="14">
        <v>2006</v>
      </c>
      <c r="C1483" s="34">
        <v>1699975</v>
      </c>
      <c r="D1483" s="32">
        <v>0.84707863197778832</v>
      </c>
      <c r="K1483" s="34">
        <v>2006868</v>
      </c>
      <c r="L1483" s="32">
        <v>0.50800000000000001</v>
      </c>
      <c r="M1483" s="34">
        <f t="shared" si="397"/>
        <v>1019488.944</v>
      </c>
      <c r="N1483" s="34">
        <f t="shared" si="399"/>
        <v>987379.05599999998</v>
      </c>
      <c r="O1483" s="34">
        <v>19580</v>
      </c>
      <c r="P1483" s="14" t="s">
        <v>178</v>
      </c>
      <c r="Q1483" s="15" t="s">
        <v>191</v>
      </c>
    </row>
    <row r="1484" spans="1:17">
      <c r="A1484" s="14" t="s">
        <v>132</v>
      </c>
      <c r="B1484" s="14">
        <v>2007</v>
      </c>
      <c r="C1484" s="34">
        <v>1936933</v>
      </c>
      <c r="D1484" s="32">
        <v>0.95977002381421939</v>
      </c>
      <c r="K1484" s="34">
        <v>2018122</v>
      </c>
      <c r="L1484" s="32">
        <v>0.51100000000000001</v>
      </c>
      <c r="M1484" s="34">
        <f t="shared" si="397"/>
        <v>1031260.3420000001</v>
      </c>
      <c r="N1484" s="34">
        <f t="shared" si="399"/>
        <v>986861.65799999994</v>
      </c>
      <c r="O1484" s="34">
        <v>21530</v>
      </c>
      <c r="P1484" s="14" t="s">
        <v>178</v>
      </c>
      <c r="Q1484" s="15" t="s">
        <v>191</v>
      </c>
    </row>
    <row r="1485" spans="1:17">
      <c r="A1485" s="14" t="s">
        <v>132</v>
      </c>
      <c r="B1485" s="14">
        <v>2008</v>
      </c>
      <c r="C1485" s="34">
        <v>2065017</v>
      </c>
      <c r="D1485" s="32">
        <v>1.0216200732592033</v>
      </c>
      <c r="K1485" s="34">
        <v>2021316</v>
      </c>
      <c r="L1485" s="32">
        <v>0.51400000000000001</v>
      </c>
      <c r="M1485" s="34">
        <f t="shared" si="397"/>
        <v>1038956.424</v>
      </c>
      <c r="N1485" s="34">
        <f t="shared" si="399"/>
        <v>982359.576</v>
      </c>
      <c r="O1485" s="34">
        <v>24280</v>
      </c>
      <c r="P1485" s="14" t="s">
        <v>178</v>
      </c>
      <c r="Q1485" s="15" t="s">
        <v>191</v>
      </c>
    </row>
    <row r="1486" spans="1:17">
      <c r="A1486" s="14" t="s">
        <v>132</v>
      </c>
      <c r="B1486" s="14">
        <v>2009</v>
      </c>
      <c r="C1486" s="34">
        <v>2093542</v>
      </c>
      <c r="D1486" s="32">
        <v>1.0246182413136777</v>
      </c>
      <c r="E1486" s="33">
        <v>138.04230000000001</v>
      </c>
      <c r="F1486" s="41" t="s">
        <v>207</v>
      </c>
      <c r="G1486" s="41" t="s">
        <v>207</v>
      </c>
      <c r="H1486" s="33">
        <v>10.986459999999999</v>
      </c>
      <c r="I1486" s="33">
        <v>101.6674</v>
      </c>
      <c r="J1486" s="33">
        <v>1871.854</v>
      </c>
      <c r="K1486" s="34">
        <v>2043241</v>
      </c>
      <c r="L1486" s="32">
        <v>0.51700000000000002</v>
      </c>
      <c r="M1486" s="34">
        <f t="shared" si="397"/>
        <v>1056355.5970000001</v>
      </c>
      <c r="N1486" s="34">
        <f t="shared" si="399"/>
        <v>986885.40299999993</v>
      </c>
      <c r="O1486" s="34">
        <v>23520</v>
      </c>
      <c r="P1486" s="14" t="s">
        <v>178</v>
      </c>
      <c r="Q1486" s="15" t="s">
        <v>191</v>
      </c>
    </row>
    <row r="1487" spans="1:17" s="35" customFormat="1">
      <c r="A1487" s="35" t="s">
        <v>132</v>
      </c>
      <c r="B1487" s="35">
        <v>2010</v>
      </c>
      <c r="C1487" s="36">
        <v>1928600</v>
      </c>
      <c r="D1487" s="37">
        <v>0.93394673123486682</v>
      </c>
      <c r="E1487" s="38"/>
      <c r="F1487" s="38"/>
      <c r="G1487" s="37"/>
      <c r="H1487" s="38"/>
      <c r="I1487" s="38"/>
      <c r="J1487" s="38"/>
      <c r="K1487" s="36">
        <v>2065000</v>
      </c>
      <c r="L1487" s="39" t="s">
        <v>207</v>
      </c>
      <c r="M1487" s="39" t="s">
        <v>207</v>
      </c>
      <c r="N1487" s="39" t="s">
        <v>207</v>
      </c>
      <c r="O1487" s="36">
        <v>23520</v>
      </c>
      <c r="P1487" s="35" t="s">
        <v>178</v>
      </c>
      <c r="Q1487" s="40" t="s">
        <v>191</v>
      </c>
    </row>
    <row r="1488" spans="1:17">
      <c r="A1488" s="14" t="s">
        <v>133</v>
      </c>
      <c r="B1488" s="14">
        <v>2000</v>
      </c>
      <c r="C1488" s="34">
        <v>580.30883485080949</v>
      </c>
      <c r="D1488" s="32">
        <v>1.3965039438683016E-3</v>
      </c>
      <c r="K1488" s="34">
        <v>415544</v>
      </c>
      <c r="L1488" s="32">
        <v>0.84299999999999997</v>
      </c>
      <c r="M1488" s="34">
        <f>K1488*L1488</f>
        <v>350303.592</v>
      </c>
      <c r="N1488" s="34">
        <f>K1488-M1488</f>
        <v>65240.407999999996</v>
      </c>
      <c r="O1488" s="34">
        <v>1000</v>
      </c>
      <c r="P1488" s="14" t="s">
        <v>177</v>
      </c>
      <c r="Q1488" s="15" t="s">
        <v>203</v>
      </c>
    </row>
    <row r="1489" spans="1:17">
      <c r="A1489" s="14" t="s">
        <v>133</v>
      </c>
      <c r="B1489" s="14">
        <v>2001</v>
      </c>
      <c r="C1489" s="34">
        <v>551.29339310826902</v>
      </c>
      <c r="D1489" s="32">
        <v>1.2915480092592171E-3</v>
      </c>
      <c r="K1489" s="34">
        <v>426847</v>
      </c>
      <c r="L1489" s="32">
        <v>0.84040000000000004</v>
      </c>
      <c r="M1489" s="34">
        <f t="shared" ref="M1489:M1497" si="400">K1489*L1489</f>
        <v>358722.21880000003</v>
      </c>
      <c r="N1489" s="34">
        <f t="shared" ref="N1489:N1490" si="401">K1489-M1489</f>
        <v>68124.781199999969</v>
      </c>
      <c r="O1489" s="34">
        <v>920</v>
      </c>
      <c r="P1489" s="14" t="s">
        <v>177</v>
      </c>
      <c r="Q1489" s="15" t="s">
        <v>203</v>
      </c>
    </row>
    <row r="1490" spans="1:17">
      <c r="A1490" s="14" t="s">
        <v>133</v>
      </c>
      <c r="B1490" s="14">
        <v>2002</v>
      </c>
      <c r="C1490" s="34">
        <v>580.30883485080949</v>
      </c>
      <c r="D1490" s="32">
        <v>1.3239478159660918E-3</v>
      </c>
      <c r="K1490" s="34">
        <v>438317</v>
      </c>
      <c r="L1490" s="32">
        <v>0.83779999999999999</v>
      </c>
      <c r="M1490" s="34">
        <f t="shared" si="400"/>
        <v>367221.98259999999</v>
      </c>
      <c r="N1490" s="34">
        <f t="shared" si="401"/>
        <v>71095.017400000012</v>
      </c>
      <c r="O1490" s="34">
        <v>820</v>
      </c>
      <c r="P1490" s="14" t="s">
        <v>177</v>
      </c>
      <c r="Q1490" s="15" t="s">
        <v>203</v>
      </c>
    </row>
    <row r="1491" spans="1:17">
      <c r="A1491" s="14" t="s">
        <v>133</v>
      </c>
      <c r="B1491" s="14">
        <v>2003</v>
      </c>
      <c r="C1491" s="34">
        <v>911.08487071577099</v>
      </c>
      <c r="D1491" s="32">
        <v>2.0248310295134879E-3</v>
      </c>
      <c r="K1491" s="34">
        <v>449956</v>
      </c>
      <c r="L1491" s="32">
        <v>0.83519999999999994</v>
      </c>
      <c r="M1491" s="34">
        <f t="shared" si="400"/>
        <v>375803.2512</v>
      </c>
      <c r="N1491" s="34">
        <f>K1491-M1491</f>
        <v>74152.748800000001</v>
      </c>
      <c r="O1491" s="34">
        <v>820</v>
      </c>
      <c r="P1491" s="14" t="s">
        <v>177</v>
      </c>
      <c r="Q1491" s="15" t="s">
        <v>203</v>
      </c>
    </row>
    <row r="1492" spans="1:17">
      <c r="A1492" s="14" t="s">
        <v>133</v>
      </c>
      <c r="B1492" s="14">
        <v>2004</v>
      </c>
      <c r="C1492" s="34">
        <v>1311.4979667628295</v>
      </c>
      <c r="D1492" s="32">
        <v>2.8401479667688736E-3</v>
      </c>
      <c r="K1492" s="34">
        <v>461771</v>
      </c>
      <c r="L1492" s="32">
        <v>0.83260000000000001</v>
      </c>
      <c r="M1492" s="34">
        <f t="shared" si="400"/>
        <v>384470.53460000001</v>
      </c>
      <c r="N1492" s="34">
        <f t="shared" ref="N1492:N1497" si="402">K1492-M1492</f>
        <v>77300.465399999986</v>
      </c>
      <c r="O1492" s="34">
        <v>840</v>
      </c>
      <c r="P1492" s="14" t="s">
        <v>177</v>
      </c>
      <c r="Q1492" s="15" t="s">
        <v>203</v>
      </c>
    </row>
    <row r="1493" spans="1:17">
      <c r="A1493" s="14" t="s">
        <v>133</v>
      </c>
      <c r="B1493" s="14">
        <v>2005</v>
      </c>
      <c r="C1493" s="34">
        <v>3621.1271294690514</v>
      </c>
      <c r="D1493" s="32">
        <v>7.6433626437571924E-3</v>
      </c>
      <c r="K1493" s="34">
        <v>473761</v>
      </c>
      <c r="L1493" s="32">
        <v>0.83</v>
      </c>
      <c r="M1493" s="34">
        <f t="shared" si="400"/>
        <v>393221.63</v>
      </c>
      <c r="N1493" s="34">
        <f t="shared" si="402"/>
        <v>80539.37</v>
      </c>
      <c r="O1493" s="34">
        <v>890</v>
      </c>
      <c r="P1493" s="14" t="s">
        <v>177</v>
      </c>
      <c r="Q1493" s="15" t="s">
        <v>203</v>
      </c>
    </row>
    <row r="1494" spans="1:17">
      <c r="A1494" s="14" t="s">
        <v>133</v>
      </c>
      <c r="B1494" s="14">
        <v>2006</v>
      </c>
      <c r="C1494" s="34">
        <v>4062.1618439556669</v>
      </c>
      <c r="D1494" s="32">
        <v>8.359664976324831E-3</v>
      </c>
      <c r="K1494" s="34">
        <v>485924</v>
      </c>
      <c r="L1494" s="32">
        <v>0.82680000000000009</v>
      </c>
      <c r="M1494" s="34">
        <f t="shared" si="400"/>
        <v>401761.96320000006</v>
      </c>
      <c r="N1494" s="34">
        <f t="shared" si="402"/>
        <v>84162.036799999943</v>
      </c>
      <c r="O1494" s="34">
        <v>920</v>
      </c>
      <c r="P1494" s="14" t="s">
        <v>177</v>
      </c>
      <c r="Q1494" s="15" t="s">
        <v>203</v>
      </c>
    </row>
    <row r="1495" spans="1:17">
      <c r="A1495" s="14" t="s">
        <v>133</v>
      </c>
      <c r="B1495" s="14">
        <v>2007</v>
      </c>
      <c r="C1495" s="34">
        <v>9499.6556265077525</v>
      </c>
      <c r="D1495" s="32">
        <v>1.9066425069259298E-2</v>
      </c>
      <c r="K1495" s="34">
        <v>498240</v>
      </c>
      <c r="L1495" s="32">
        <v>0.8236</v>
      </c>
      <c r="M1495" s="34">
        <f t="shared" si="400"/>
        <v>410350.46399999998</v>
      </c>
      <c r="N1495" s="34">
        <f t="shared" si="402"/>
        <v>87889.536000000022</v>
      </c>
      <c r="O1495" s="34">
        <v>1020</v>
      </c>
      <c r="P1495" s="14" t="s">
        <v>177</v>
      </c>
      <c r="Q1495" s="15" t="s">
        <v>203</v>
      </c>
    </row>
    <row r="1496" spans="1:17">
      <c r="A1496" s="14" t="s">
        <v>133</v>
      </c>
      <c r="B1496" s="14">
        <v>2008</v>
      </c>
      <c r="C1496" s="34">
        <v>17583.357695979528</v>
      </c>
      <c r="D1496" s="32">
        <v>3.4431802988962638E-2</v>
      </c>
      <c r="K1496" s="34">
        <v>510672</v>
      </c>
      <c r="L1496" s="32">
        <v>0.82040000000000002</v>
      </c>
      <c r="M1496" s="34">
        <f t="shared" si="400"/>
        <v>418955.3088</v>
      </c>
      <c r="N1496" s="34">
        <f t="shared" si="402"/>
        <v>91716.691200000001</v>
      </c>
      <c r="O1496" s="34">
        <v>1050</v>
      </c>
      <c r="P1496" s="14" t="s">
        <v>177</v>
      </c>
      <c r="Q1496" s="15" t="s">
        <v>203</v>
      </c>
    </row>
    <row r="1497" spans="1:17">
      <c r="A1497" s="14" t="s">
        <v>133</v>
      </c>
      <c r="B1497" s="14">
        <v>2009</v>
      </c>
      <c r="C1497" s="34">
        <v>27115.510617238928</v>
      </c>
      <c r="D1497" s="32">
        <v>5.182925362165057E-2</v>
      </c>
      <c r="E1497" s="41" t="s">
        <v>207</v>
      </c>
      <c r="F1497" s="41" t="s">
        <v>207</v>
      </c>
      <c r="G1497" s="41" t="s">
        <v>207</v>
      </c>
      <c r="H1497" s="41" t="s">
        <v>207</v>
      </c>
      <c r="I1497" s="41" t="s">
        <v>207</v>
      </c>
      <c r="J1497" s="41" t="s">
        <v>207</v>
      </c>
      <c r="K1497" s="34">
        <v>523170</v>
      </c>
      <c r="L1497" s="32">
        <v>0.81720000000000004</v>
      </c>
      <c r="M1497" s="34">
        <f t="shared" si="400"/>
        <v>427534.52400000003</v>
      </c>
      <c r="N1497" s="34">
        <f t="shared" si="402"/>
        <v>95635.475999999966</v>
      </c>
      <c r="O1497" s="34">
        <v>910</v>
      </c>
      <c r="P1497" s="14" t="s">
        <v>177</v>
      </c>
      <c r="Q1497" s="15" t="s">
        <v>203</v>
      </c>
    </row>
    <row r="1498" spans="1:17" s="35" customFormat="1">
      <c r="A1498" s="35" t="s">
        <v>133</v>
      </c>
      <c r="B1498" s="35">
        <v>2010</v>
      </c>
      <c r="C1498" s="36">
        <v>36240.286736433052</v>
      </c>
      <c r="D1498" s="37">
        <v>6.7738853712958971E-2</v>
      </c>
      <c r="E1498" s="38"/>
      <c r="F1498" s="38"/>
      <c r="G1498" s="37"/>
      <c r="H1498" s="38"/>
      <c r="I1498" s="38"/>
      <c r="J1498" s="38"/>
      <c r="K1498" s="36">
        <v>535000</v>
      </c>
      <c r="L1498" s="39" t="s">
        <v>207</v>
      </c>
      <c r="M1498" s="39" t="s">
        <v>207</v>
      </c>
      <c r="N1498" s="39" t="s">
        <v>207</v>
      </c>
      <c r="O1498" s="36">
        <v>910</v>
      </c>
      <c r="P1498" s="35" t="s">
        <v>177</v>
      </c>
      <c r="Q1498" s="40" t="s">
        <v>203</v>
      </c>
    </row>
    <row r="1499" spans="1:17">
      <c r="A1499" s="14" t="s">
        <v>135</v>
      </c>
      <c r="B1499" s="14">
        <v>2000</v>
      </c>
      <c r="C1499" s="34">
        <v>5246275.1752757207</v>
      </c>
      <c r="D1499" s="32">
        <v>0.11923352671081183</v>
      </c>
      <c r="K1499" s="34">
        <v>44000000</v>
      </c>
      <c r="L1499" s="32">
        <v>0.43099999999999999</v>
      </c>
      <c r="M1499" s="34">
        <f>K1499*L1499</f>
        <v>18964000</v>
      </c>
      <c r="N1499" s="34">
        <f>K1499-M1499</f>
        <v>25036000</v>
      </c>
      <c r="O1499" s="34">
        <v>3050</v>
      </c>
      <c r="P1499" s="14" t="s">
        <v>177</v>
      </c>
      <c r="Q1499" s="15" t="s">
        <v>193</v>
      </c>
    </row>
    <row r="1500" spans="1:17">
      <c r="A1500" s="14" t="s">
        <v>135</v>
      </c>
      <c r="B1500" s="14">
        <v>2001</v>
      </c>
      <c r="C1500" s="34">
        <v>6876698.2733263997</v>
      </c>
      <c r="D1500" s="32">
        <v>0.15312265400716432</v>
      </c>
      <c r="K1500" s="34">
        <v>44909738</v>
      </c>
      <c r="L1500" s="32">
        <v>0.42619999999999997</v>
      </c>
      <c r="M1500" s="34">
        <f t="shared" ref="M1500:M1508" si="403">K1500*L1500</f>
        <v>19140530.3356</v>
      </c>
      <c r="N1500" s="34">
        <f t="shared" ref="N1500:N1501" si="404">K1500-M1500</f>
        <v>25769207.6644</v>
      </c>
      <c r="O1500" s="34">
        <v>2830</v>
      </c>
      <c r="P1500" s="14" t="s">
        <v>177</v>
      </c>
      <c r="Q1500" s="15" t="s">
        <v>193</v>
      </c>
    </row>
    <row r="1501" spans="1:17">
      <c r="A1501" s="14" t="s">
        <v>135</v>
      </c>
      <c r="B1501" s="14">
        <v>2002</v>
      </c>
      <c r="C1501" s="34">
        <v>8966555.574175695</v>
      </c>
      <c r="D1501" s="32">
        <v>0.1969230683820466</v>
      </c>
      <c r="K1501" s="34">
        <v>45533292</v>
      </c>
      <c r="L1501" s="32">
        <v>0.4214</v>
      </c>
      <c r="M1501" s="34">
        <f t="shared" si="403"/>
        <v>19187729.248799998</v>
      </c>
      <c r="N1501" s="34">
        <f t="shared" si="404"/>
        <v>26345562.751200002</v>
      </c>
      <c r="O1501" s="34">
        <v>2620</v>
      </c>
      <c r="P1501" s="14" t="s">
        <v>177</v>
      </c>
      <c r="Q1501" s="15" t="s">
        <v>193</v>
      </c>
    </row>
    <row r="1502" spans="1:17">
      <c r="A1502" s="14" t="s">
        <v>135</v>
      </c>
      <c r="B1502" s="14">
        <v>2003</v>
      </c>
      <c r="C1502" s="34">
        <v>11815359.550630888</v>
      </c>
      <c r="D1502" s="32">
        <v>0.25620680424298709</v>
      </c>
      <c r="K1502" s="34">
        <v>46116494</v>
      </c>
      <c r="L1502" s="32">
        <v>0.41659999999999997</v>
      </c>
      <c r="M1502" s="34">
        <f t="shared" si="403"/>
        <v>19212131.400399998</v>
      </c>
      <c r="N1502" s="34">
        <f>K1502-M1502</f>
        <v>26904362.599600002</v>
      </c>
      <c r="O1502" s="34">
        <v>2860</v>
      </c>
      <c r="P1502" s="14" t="s">
        <v>177</v>
      </c>
      <c r="Q1502" s="15" t="s">
        <v>193</v>
      </c>
    </row>
    <row r="1503" spans="1:17">
      <c r="A1503" s="14" t="s">
        <v>135</v>
      </c>
      <c r="B1503" s="14">
        <v>2004</v>
      </c>
      <c r="C1503" s="34">
        <v>14021546.289627643</v>
      </c>
      <c r="D1503" s="32">
        <v>0.30047391188585587</v>
      </c>
      <c r="K1503" s="34">
        <v>46664771</v>
      </c>
      <c r="L1503" s="32">
        <v>0.4118</v>
      </c>
      <c r="M1503" s="34">
        <f t="shared" si="403"/>
        <v>19216552.697799999</v>
      </c>
      <c r="N1503" s="34">
        <f t="shared" ref="N1503:N1508" si="405">K1503-M1503</f>
        <v>27448218.302200001</v>
      </c>
      <c r="O1503" s="34">
        <v>3620</v>
      </c>
      <c r="P1503" s="14" t="s">
        <v>177</v>
      </c>
      <c r="Q1503" s="15" t="s">
        <v>193</v>
      </c>
    </row>
    <row r="1504" spans="1:17">
      <c r="A1504" s="14" t="s">
        <v>135</v>
      </c>
      <c r="B1504" s="14">
        <v>2005</v>
      </c>
      <c r="C1504" s="34">
        <v>21285848.490218267</v>
      </c>
      <c r="D1504" s="32">
        <v>0.45098599469864725</v>
      </c>
      <c r="K1504" s="34">
        <v>47198469</v>
      </c>
      <c r="L1504" s="32">
        <v>0.40700000000000003</v>
      </c>
      <c r="M1504" s="34">
        <f t="shared" si="403"/>
        <v>19209776.883000001</v>
      </c>
      <c r="N1504" s="34">
        <f t="shared" si="405"/>
        <v>27988692.116999999</v>
      </c>
      <c r="O1504" s="34">
        <v>4850</v>
      </c>
      <c r="P1504" s="14" t="s">
        <v>177</v>
      </c>
      <c r="Q1504" s="15" t="s">
        <v>193</v>
      </c>
    </row>
    <row r="1505" spans="1:17">
      <c r="A1505" s="14" t="s">
        <v>135</v>
      </c>
      <c r="B1505" s="14">
        <v>2006</v>
      </c>
      <c r="C1505" s="34">
        <v>26052050.167233974</v>
      </c>
      <c r="D1505" s="32">
        <v>0.5458104720412198</v>
      </c>
      <c r="K1505" s="34">
        <v>47730946</v>
      </c>
      <c r="L1505" s="32">
        <v>0.4022</v>
      </c>
      <c r="M1505" s="34">
        <f t="shared" si="403"/>
        <v>19197386.481199998</v>
      </c>
      <c r="N1505" s="34">
        <f t="shared" si="405"/>
        <v>28533559.518800002</v>
      </c>
      <c r="O1505" s="34">
        <v>5480</v>
      </c>
      <c r="P1505" s="14" t="s">
        <v>177</v>
      </c>
      <c r="Q1505" s="15" t="s">
        <v>193</v>
      </c>
    </row>
    <row r="1506" spans="1:17">
      <c r="A1506" s="14" t="s">
        <v>135</v>
      </c>
      <c r="B1506" s="14">
        <v>2007</v>
      </c>
      <c r="C1506" s="34">
        <v>30451692.735057272</v>
      </c>
      <c r="D1506" s="32">
        <v>0.63102792931970919</v>
      </c>
      <c r="K1506" s="34">
        <v>48257282</v>
      </c>
      <c r="L1506" s="32">
        <v>0.39740000000000003</v>
      </c>
      <c r="M1506" s="34">
        <f t="shared" si="403"/>
        <v>19177443.866800003</v>
      </c>
      <c r="N1506" s="34">
        <f t="shared" si="405"/>
        <v>29079838.133199997</v>
      </c>
      <c r="O1506" s="34">
        <v>5760</v>
      </c>
      <c r="P1506" s="14" t="s">
        <v>177</v>
      </c>
      <c r="Q1506" s="15" t="s">
        <v>193</v>
      </c>
    </row>
    <row r="1507" spans="1:17">
      <c r="A1507" s="14" t="s">
        <v>135</v>
      </c>
      <c r="B1507" s="14">
        <v>2008</v>
      </c>
      <c r="C1507" s="34">
        <v>34732594.949487612</v>
      </c>
      <c r="D1507" s="32">
        <v>0.71183528967497878</v>
      </c>
      <c r="K1507" s="34">
        <v>48793022</v>
      </c>
      <c r="L1507" s="32">
        <v>0.3926</v>
      </c>
      <c r="M1507" s="34">
        <f t="shared" si="403"/>
        <v>19156140.437199999</v>
      </c>
      <c r="N1507" s="34">
        <f t="shared" si="405"/>
        <v>29636881.562800001</v>
      </c>
      <c r="O1507" s="34">
        <v>5870</v>
      </c>
      <c r="P1507" s="14" t="s">
        <v>177</v>
      </c>
      <c r="Q1507" s="15" t="s">
        <v>193</v>
      </c>
    </row>
    <row r="1508" spans="1:17">
      <c r="A1508" s="14" t="s">
        <v>135</v>
      </c>
      <c r="B1508" s="14">
        <v>2009</v>
      </c>
      <c r="C1508" s="34">
        <v>34767314.351064496</v>
      </c>
      <c r="D1508" s="32">
        <v>0.70493123705147887</v>
      </c>
      <c r="E1508" s="33">
        <v>83.913409999999999</v>
      </c>
      <c r="F1508" s="41" t="s">
        <v>207</v>
      </c>
      <c r="G1508" s="41" t="s">
        <v>207</v>
      </c>
      <c r="H1508" s="33">
        <v>8.0034720000000004</v>
      </c>
      <c r="I1508" s="33">
        <v>52.405239999999999</v>
      </c>
      <c r="J1508" s="42" t="s">
        <v>207</v>
      </c>
      <c r="K1508" s="34">
        <v>49320150</v>
      </c>
      <c r="L1508" s="32">
        <v>0.38780000000000003</v>
      </c>
      <c r="M1508" s="34">
        <f t="shared" si="403"/>
        <v>19126354.170000002</v>
      </c>
      <c r="N1508" s="34">
        <f t="shared" si="405"/>
        <v>30193795.829999998</v>
      </c>
      <c r="O1508" s="34">
        <v>5770</v>
      </c>
      <c r="P1508" s="14" t="s">
        <v>177</v>
      </c>
      <c r="Q1508" s="15" t="s">
        <v>193</v>
      </c>
    </row>
    <row r="1509" spans="1:17" s="35" customFormat="1">
      <c r="A1509" s="35" t="s">
        <v>135</v>
      </c>
      <c r="B1509" s="35">
        <v>2010</v>
      </c>
      <c r="C1509" s="36">
        <v>33678644.462563209</v>
      </c>
      <c r="D1509" s="37">
        <v>0.67408519399870315</v>
      </c>
      <c r="E1509" s="38"/>
      <c r="F1509" s="38"/>
      <c r="G1509" s="37"/>
      <c r="H1509" s="38"/>
      <c r="I1509" s="38"/>
      <c r="J1509" s="38"/>
      <c r="K1509" s="36">
        <v>49962000</v>
      </c>
      <c r="L1509" s="39" t="s">
        <v>207</v>
      </c>
      <c r="M1509" s="39" t="s">
        <v>207</v>
      </c>
      <c r="N1509" s="39" t="s">
        <v>207</v>
      </c>
      <c r="O1509" s="36">
        <v>5770</v>
      </c>
      <c r="P1509" s="35" t="s">
        <v>177</v>
      </c>
      <c r="Q1509" s="40" t="s">
        <v>193</v>
      </c>
    </row>
    <row r="1510" spans="1:17">
      <c r="A1510" s="14" t="s">
        <v>136</v>
      </c>
      <c r="B1510" s="14">
        <v>2000</v>
      </c>
      <c r="C1510" s="34">
        <v>24256779</v>
      </c>
      <c r="D1510" s="32">
        <v>0.6024553190009736</v>
      </c>
      <c r="K1510" s="34">
        <v>40263200</v>
      </c>
      <c r="L1510" s="32">
        <v>0.23699999999999999</v>
      </c>
      <c r="M1510" s="34">
        <f>K1510*L1510</f>
        <v>9542378.4000000004</v>
      </c>
      <c r="N1510" s="34">
        <f>K1510-M1510</f>
        <v>30720821.600000001</v>
      </c>
      <c r="O1510" s="34">
        <v>15420</v>
      </c>
      <c r="P1510" s="14" t="s">
        <v>178</v>
      </c>
      <c r="Q1510" s="15" t="s">
        <v>204</v>
      </c>
    </row>
    <row r="1511" spans="1:17">
      <c r="A1511" s="14" t="s">
        <v>136</v>
      </c>
      <c r="B1511" s="14">
        <v>2001</v>
      </c>
      <c r="C1511" s="34">
        <v>29654462</v>
      </c>
      <c r="D1511" s="32">
        <v>0.72824494817714436</v>
      </c>
      <c r="K1511" s="34">
        <v>40720450</v>
      </c>
      <c r="L1511" s="32">
        <v>0.23620000000000002</v>
      </c>
      <c r="M1511" s="34">
        <f t="shared" ref="M1511:M1519" si="406">K1511*L1511</f>
        <v>9618170.290000001</v>
      </c>
      <c r="N1511" s="34">
        <f t="shared" ref="N1511:N1512" si="407">K1511-M1511</f>
        <v>31102279.710000001</v>
      </c>
      <c r="O1511" s="34">
        <v>15070</v>
      </c>
      <c r="P1511" s="14" t="s">
        <v>178</v>
      </c>
      <c r="Q1511" s="15" t="s">
        <v>204</v>
      </c>
    </row>
    <row r="1512" spans="1:17">
      <c r="A1512" s="14" t="s">
        <v>136</v>
      </c>
      <c r="B1512" s="14">
        <v>2002</v>
      </c>
      <c r="C1512" s="34">
        <v>33531204</v>
      </c>
      <c r="D1512" s="32">
        <v>0.81161941668613147</v>
      </c>
      <c r="K1512" s="34">
        <v>41313950</v>
      </c>
      <c r="L1512" s="32">
        <v>0.2354</v>
      </c>
      <c r="M1512" s="34">
        <f t="shared" si="406"/>
        <v>9725303.8300000001</v>
      </c>
      <c r="N1512" s="34">
        <f t="shared" si="407"/>
        <v>31588646.170000002</v>
      </c>
      <c r="O1512" s="34">
        <v>15120</v>
      </c>
      <c r="P1512" s="14" t="s">
        <v>178</v>
      </c>
      <c r="Q1512" s="15" t="s">
        <v>204</v>
      </c>
    </row>
    <row r="1513" spans="1:17">
      <c r="A1513" s="14" t="s">
        <v>136</v>
      </c>
      <c r="B1513" s="14">
        <v>2003</v>
      </c>
      <c r="C1513" s="34">
        <v>37507000</v>
      </c>
      <c r="D1513" s="32">
        <v>0.89292813865181109</v>
      </c>
      <c r="K1513" s="34">
        <v>42004500</v>
      </c>
      <c r="L1513" s="32">
        <v>0.2346</v>
      </c>
      <c r="M1513" s="34">
        <f t="shared" si="406"/>
        <v>9854255.6999999993</v>
      </c>
      <c r="N1513" s="34">
        <f>K1513-M1513</f>
        <v>32150244.300000001</v>
      </c>
      <c r="O1513" s="34">
        <v>17570</v>
      </c>
      <c r="P1513" s="14" t="s">
        <v>178</v>
      </c>
      <c r="Q1513" s="15" t="s">
        <v>204</v>
      </c>
    </row>
    <row r="1514" spans="1:17">
      <c r="A1514" s="14" t="s">
        <v>136</v>
      </c>
      <c r="B1514" s="14">
        <v>2004</v>
      </c>
      <c r="C1514" s="34">
        <v>38149000</v>
      </c>
      <c r="D1514" s="32">
        <v>0.89359394635719158</v>
      </c>
      <c r="K1514" s="34">
        <v>42691650</v>
      </c>
      <c r="L1514" s="32">
        <v>0.23379999999999998</v>
      </c>
      <c r="M1514" s="34">
        <f t="shared" si="406"/>
        <v>9981307.7699999996</v>
      </c>
      <c r="N1514" s="34">
        <f t="shared" ref="N1514:N1519" si="408">K1514-M1514</f>
        <v>32710342.23</v>
      </c>
      <c r="O1514" s="34">
        <v>21560</v>
      </c>
      <c r="P1514" s="14" t="s">
        <v>178</v>
      </c>
      <c r="Q1514" s="15" t="s">
        <v>204</v>
      </c>
    </row>
    <row r="1515" spans="1:17">
      <c r="A1515" s="14" t="s">
        <v>136</v>
      </c>
      <c r="B1515" s="14">
        <v>2005</v>
      </c>
      <c r="C1515" s="34">
        <v>43113000</v>
      </c>
      <c r="D1515" s="32">
        <v>0.99342944342097528</v>
      </c>
      <c r="K1515" s="34">
        <v>43398150</v>
      </c>
      <c r="L1515" s="32">
        <v>0.23300000000000001</v>
      </c>
      <c r="M1515" s="34">
        <f t="shared" si="406"/>
        <v>10111768.950000001</v>
      </c>
      <c r="N1515" s="34">
        <f t="shared" si="408"/>
        <v>33286381.049999997</v>
      </c>
      <c r="O1515" s="34">
        <v>25330</v>
      </c>
      <c r="P1515" s="14" t="s">
        <v>178</v>
      </c>
      <c r="Q1515" s="15" t="s">
        <v>204</v>
      </c>
    </row>
    <row r="1516" spans="1:17">
      <c r="A1516" s="14" t="s">
        <v>136</v>
      </c>
      <c r="B1516" s="14">
        <v>2006</v>
      </c>
      <c r="C1516" s="34">
        <v>47038900</v>
      </c>
      <c r="D1516" s="32">
        <v>1.0662442149401852</v>
      </c>
      <c r="K1516" s="34">
        <v>44116441</v>
      </c>
      <c r="L1516" s="32">
        <v>0.2316</v>
      </c>
      <c r="M1516" s="34">
        <f t="shared" si="406"/>
        <v>10217367.7356</v>
      </c>
      <c r="N1516" s="34">
        <f t="shared" si="408"/>
        <v>33899073.264399998</v>
      </c>
      <c r="O1516" s="34">
        <v>27340</v>
      </c>
      <c r="P1516" s="14" t="s">
        <v>178</v>
      </c>
      <c r="Q1516" s="15" t="s">
        <v>204</v>
      </c>
    </row>
    <row r="1517" spans="1:17">
      <c r="A1517" s="14" t="s">
        <v>136</v>
      </c>
      <c r="B1517" s="14">
        <v>2007</v>
      </c>
      <c r="C1517" s="34">
        <v>50389600</v>
      </c>
      <c r="D1517" s="32">
        <v>1.1227893169057339</v>
      </c>
      <c r="K1517" s="34">
        <v>44878945</v>
      </c>
      <c r="L1517" s="32">
        <v>0.23019999999999999</v>
      </c>
      <c r="M1517" s="34">
        <f t="shared" si="406"/>
        <v>10331133.138999999</v>
      </c>
      <c r="N1517" s="34">
        <f t="shared" si="408"/>
        <v>34547811.861000001</v>
      </c>
      <c r="O1517" s="34">
        <v>29230</v>
      </c>
      <c r="P1517" s="14" t="s">
        <v>178</v>
      </c>
      <c r="Q1517" s="15" t="s">
        <v>204</v>
      </c>
    </row>
    <row r="1518" spans="1:17">
      <c r="A1518" s="14" t="s">
        <v>136</v>
      </c>
      <c r="B1518" s="14">
        <v>2008</v>
      </c>
      <c r="C1518" s="34">
        <v>53019800</v>
      </c>
      <c r="D1518" s="32">
        <v>1.1638451692867697</v>
      </c>
      <c r="K1518" s="34">
        <v>45555716</v>
      </c>
      <c r="L1518" s="32">
        <v>0.2288</v>
      </c>
      <c r="M1518" s="34">
        <f t="shared" si="406"/>
        <v>10423147.820800001</v>
      </c>
      <c r="N1518" s="34">
        <f t="shared" si="408"/>
        <v>35132568.179200001</v>
      </c>
      <c r="O1518" s="34">
        <v>31630</v>
      </c>
      <c r="P1518" s="14" t="s">
        <v>178</v>
      </c>
      <c r="Q1518" s="15" t="s">
        <v>204</v>
      </c>
    </row>
    <row r="1519" spans="1:17">
      <c r="A1519" s="14" t="s">
        <v>136</v>
      </c>
      <c r="B1519" s="14">
        <v>2009</v>
      </c>
      <c r="C1519" s="34">
        <v>54585600</v>
      </c>
      <c r="D1519" s="32">
        <v>1.1877364281579892</v>
      </c>
      <c r="E1519" s="33">
        <v>257.82475707999998</v>
      </c>
      <c r="F1519" s="33">
        <v>76.933988720000002</v>
      </c>
      <c r="G1519" s="41" t="s">
        <v>207</v>
      </c>
      <c r="H1519" s="33">
        <v>113.45291330000001</v>
      </c>
      <c r="I1519" s="33">
        <v>154.75739999999999</v>
      </c>
      <c r="J1519" s="33">
        <v>3711.2719999999999</v>
      </c>
      <c r="K1519" s="34">
        <v>45957671</v>
      </c>
      <c r="L1519" s="32">
        <v>0.22739999999999999</v>
      </c>
      <c r="M1519" s="34">
        <f t="shared" si="406"/>
        <v>10450774.385399999</v>
      </c>
      <c r="N1519" s="34">
        <f t="shared" si="408"/>
        <v>35506896.614600003</v>
      </c>
      <c r="O1519" s="34">
        <v>31870</v>
      </c>
      <c r="P1519" s="14" t="s">
        <v>178</v>
      </c>
      <c r="Q1519" s="15" t="s">
        <v>204</v>
      </c>
    </row>
    <row r="1520" spans="1:17" s="35" customFormat="1">
      <c r="A1520" s="35" t="s">
        <v>136</v>
      </c>
      <c r="B1520" s="35">
        <v>2010</v>
      </c>
      <c r="C1520" s="36">
        <v>55470333</v>
      </c>
      <c r="D1520" s="37">
        <v>1.2001889523562248</v>
      </c>
      <c r="E1520" s="38"/>
      <c r="F1520" s="38"/>
      <c r="G1520" s="37"/>
      <c r="H1520" s="38"/>
      <c r="I1520" s="38"/>
      <c r="J1520" s="38"/>
      <c r="K1520" s="36">
        <v>46218000</v>
      </c>
      <c r="L1520" s="39" t="s">
        <v>207</v>
      </c>
      <c r="M1520" s="39" t="s">
        <v>207</v>
      </c>
      <c r="N1520" s="39" t="s">
        <v>207</v>
      </c>
      <c r="O1520" s="36">
        <v>31870</v>
      </c>
      <c r="P1520" s="35" t="s">
        <v>178</v>
      </c>
      <c r="Q1520" s="40" t="s">
        <v>204</v>
      </c>
    </row>
    <row r="1521" spans="1:17">
      <c r="A1521" s="14" t="s">
        <v>137</v>
      </c>
      <c r="B1521" s="14">
        <v>2000</v>
      </c>
      <c r="C1521" s="34">
        <v>274847.45248013193</v>
      </c>
      <c r="D1521" s="32">
        <v>1.4686956129659794E-2</v>
      </c>
      <c r="K1521" s="34">
        <v>18713711</v>
      </c>
      <c r="L1521" s="32">
        <v>0.84299999999999997</v>
      </c>
      <c r="M1521" s="34">
        <f>K1521*L1521</f>
        <v>15775658.373</v>
      </c>
      <c r="N1521" s="34">
        <f>K1521-M1521</f>
        <v>2938052.6270000003</v>
      </c>
      <c r="O1521" s="34">
        <v>880</v>
      </c>
      <c r="P1521" s="14" t="s">
        <v>177</v>
      </c>
      <c r="Q1521" s="15" t="s">
        <v>190</v>
      </c>
    </row>
    <row r="1522" spans="1:17">
      <c r="A1522" s="14" t="s">
        <v>137</v>
      </c>
      <c r="B1522" s="14">
        <v>2001</v>
      </c>
      <c r="C1522" s="34">
        <v>483380.40846674715</v>
      </c>
      <c r="D1522" s="32">
        <v>2.5715827444099972E-2</v>
      </c>
      <c r="K1522" s="34">
        <v>18797000</v>
      </c>
      <c r="L1522" s="32">
        <v>0.84420000000000006</v>
      </c>
      <c r="M1522" s="34">
        <f t="shared" ref="M1522:M1530" si="409">K1522*L1522</f>
        <v>15868427.4</v>
      </c>
      <c r="N1522" s="34">
        <f t="shared" ref="N1522:N1523" si="410">K1522-M1522</f>
        <v>2928572.5999999996</v>
      </c>
      <c r="O1522" s="34">
        <v>830</v>
      </c>
      <c r="P1522" s="14" t="s">
        <v>177</v>
      </c>
      <c r="Q1522" s="15" t="s">
        <v>190</v>
      </c>
    </row>
    <row r="1523" spans="1:17">
      <c r="A1523" s="14" t="s">
        <v>137</v>
      </c>
      <c r="B1523" s="14">
        <v>2002</v>
      </c>
      <c r="C1523" s="34">
        <v>735282.54086737323</v>
      </c>
      <c r="D1523" s="32">
        <v>3.886065963043038E-2</v>
      </c>
      <c r="K1523" s="34">
        <v>18921000</v>
      </c>
      <c r="L1523" s="32">
        <v>0.84540000000000004</v>
      </c>
      <c r="M1523" s="34">
        <f t="shared" si="409"/>
        <v>15995813.4</v>
      </c>
      <c r="N1523" s="34">
        <f t="shared" si="410"/>
        <v>2925186.5999999996</v>
      </c>
      <c r="O1523" s="34">
        <v>860</v>
      </c>
      <c r="P1523" s="14" t="s">
        <v>177</v>
      </c>
      <c r="Q1523" s="15" t="s">
        <v>190</v>
      </c>
    </row>
    <row r="1524" spans="1:17">
      <c r="A1524" s="14" t="s">
        <v>137</v>
      </c>
      <c r="B1524" s="14">
        <v>2003</v>
      </c>
      <c r="C1524" s="34">
        <v>1101896.2555429093</v>
      </c>
      <c r="D1524" s="32">
        <v>5.7471248919986923E-2</v>
      </c>
      <c r="K1524" s="34">
        <v>19173000</v>
      </c>
      <c r="L1524" s="32">
        <v>0.84660000000000002</v>
      </c>
      <c r="M1524" s="34">
        <f t="shared" si="409"/>
        <v>16231861.800000001</v>
      </c>
      <c r="N1524" s="34">
        <f>K1524-M1524</f>
        <v>2941138.1999999993</v>
      </c>
      <c r="O1524" s="34">
        <v>950</v>
      </c>
      <c r="P1524" s="14" t="s">
        <v>177</v>
      </c>
      <c r="Q1524" s="15" t="s">
        <v>190</v>
      </c>
    </row>
    <row r="1525" spans="1:17">
      <c r="A1525" s="14" t="s">
        <v>137</v>
      </c>
      <c r="B1525" s="14">
        <v>2004</v>
      </c>
      <c r="C1525" s="34">
        <v>1558757.8211743047</v>
      </c>
      <c r="D1525" s="32">
        <v>8.0092375972372037E-2</v>
      </c>
      <c r="K1525" s="34">
        <v>19462000</v>
      </c>
      <c r="L1525" s="32">
        <v>0.8478</v>
      </c>
      <c r="M1525" s="34">
        <f t="shared" si="409"/>
        <v>16499883.6</v>
      </c>
      <c r="N1525" s="34">
        <f t="shared" ref="N1525:N1530" si="411">K1525-M1525</f>
        <v>2962116.4000000004</v>
      </c>
      <c r="O1525" s="34">
        <v>1070</v>
      </c>
      <c r="P1525" s="14" t="s">
        <v>177</v>
      </c>
      <c r="Q1525" s="15" t="s">
        <v>190</v>
      </c>
    </row>
    <row r="1526" spans="1:17">
      <c r="A1526" s="14" t="s">
        <v>137</v>
      </c>
      <c r="B1526" s="14">
        <v>2005</v>
      </c>
      <c r="C1526" s="34">
        <v>2676392.2787945517</v>
      </c>
      <c r="D1526" s="32">
        <v>0.13607851732736179</v>
      </c>
      <c r="K1526" s="34">
        <v>19668000</v>
      </c>
      <c r="L1526" s="32">
        <v>0.84900000000000009</v>
      </c>
      <c r="M1526" s="34">
        <f t="shared" si="409"/>
        <v>16698132.000000002</v>
      </c>
      <c r="N1526" s="34">
        <f t="shared" si="411"/>
        <v>2969867.9999999981</v>
      </c>
      <c r="O1526" s="34">
        <v>1200</v>
      </c>
      <c r="P1526" s="14" t="s">
        <v>177</v>
      </c>
      <c r="Q1526" s="15" t="s">
        <v>190</v>
      </c>
    </row>
    <row r="1527" spans="1:17">
      <c r="A1527" s="14" t="s">
        <v>137</v>
      </c>
      <c r="B1527" s="14">
        <v>2006</v>
      </c>
      <c r="C1527" s="34">
        <v>4278803.0398576185</v>
      </c>
      <c r="D1527" s="32">
        <v>0.21516660162212706</v>
      </c>
      <c r="K1527" s="34">
        <v>19886000</v>
      </c>
      <c r="L1527" s="32">
        <v>0.84900000000000009</v>
      </c>
      <c r="M1527" s="34">
        <f t="shared" si="409"/>
        <v>16883214</v>
      </c>
      <c r="N1527" s="34">
        <f t="shared" si="411"/>
        <v>3002786</v>
      </c>
      <c r="O1527" s="34">
        <v>1350</v>
      </c>
      <c r="P1527" s="14" t="s">
        <v>177</v>
      </c>
      <c r="Q1527" s="15" t="s">
        <v>190</v>
      </c>
    </row>
    <row r="1528" spans="1:17">
      <c r="A1528" s="14" t="s">
        <v>137</v>
      </c>
      <c r="B1528" s="14">
        <v>2007</v>
      </c>
      <c r="C1528" s="34">
        <v>6310438.8592228638</v>
      </c>
      <c r="D1528" s="32">
        <v>0.31536426083072783</v>
      </c>
      <c r="K1528" s="34">
        <v>20010000</v>
      </c>
      <c r="L1528" s="32">
        <v>0.84900000000000009</v>
      </c>
      <c r="M1528" s="34">
        <f t="shared" si="409"/>
        <v>16988490</v>
      </c>
      <c r="N1528" s="34">
        <f t="shared" si="411"/>
        <v>3021510</v>
      </c>
      <c r="O1528" s="34">
        <v>1540</v>
      </c>
      <c r="P1528" s="14" t="s">
        <v>177</v>
      </c>
      <c r="Q1528" s="15" t="s">
        <v>190</v>
      </c>
    </row>
    <row r="1529" spans="1:17">
      <c r="A1529" s="14" t="s">
        <v>137</v>
      </c>
      <c r="B1529" s="14">
        <v>2008</v>
      </c>
      <c r="C1529" s="34">
        <v>8759573.7448347751</v>
      </c>
      <c r="D1529" s="32">
        <v>0.43458448808496131</v>
      </c>
      <c r="K1529" s="34">
        <v>20156204.34</v>
      </c>
      <c r="L1529" s="32">
        <v>0.84900000000000009</v>
      </c>
      <c r="M1529" s="34">
        <f t="shared" si="409"/>
        <v>17112617.484660003</v>
      </c>
      <c r="N1529" s="34">
        <f t="shared" si="411"/>
        <v>3043586.8553399965</v>
      </c>
      <c r="O1529" s="34">
        <v>1780</v>
      </c>
      <c r="P1529" s="14" t="s">
        <v>177</v>
      </c>
      <c r="Q1529" s="15" t="s">
        <v>190</v>
      </c>
    </row>
    <row r="1530" spans="1:17">
      <c r="A1530" s="14" t="s">
        <v>137</v>
      </c>
      <c r="B1530" s="14">
        <v>2009</v>
      </c>
      <c r="C1530" s="34">
        <v>11702347.997517308</v>
      </c>
      <c r="D1530" s="32">
        <v>0.57637162530650898</v>
      </c>
      <c r="E1530" s="33">
        <v>290.80590000000001</v>
      </c>
      <c r="F1530" s="41" t="s">
        <v>207</v>
      </c>
      <c r="G1530" s="41" t="s">
        <v>207</v>
      </c>
      <c r="H1530" s="33">
        <v>11.706244000000002</v>
      </c>
      <c r="I1530" s="33">
        <v>12.289260000000001</v>
      </c>
      <c r="J1530" s="41" t="s">
        <v>207</v>
      </c>
      <c r="K1530" s="34">
        <v>20303476.93</v>
      </c>
      <c r="L1530" s="32">
        <v>0.84900000000000009</v>
      </c>
      <c r="M1530" s="34">
        <f t="shared" si="409"/>
        <v>17237651.913570002</v>
      </c>
      <c r="N1530" s="34">
        <f t="shared" si="411"/>
        <v>3065825.016429998</v>
      </c>
      <c r="O1530" s="34">
        <v>1990</v>
      </c>
      <c r="P1530" s="14" t="s">
        <v>177</v>
      </c>
      <c r="Q1530" s="15" t="s">
        <v>190</v>
      </c>
    </row>
    <row r="1531" spans="1:17" s="35" customFormat="1">
      <c r="A1531" s="35" t="s">
        <v>137</v>
      </c>
      <c r="B1531" s="35">
        <v>2010</v>
      </c>
      <c r="C1531" s="36">
        <v>14528819.537354812</v>
      </c>
      <c r="D1531" s="37">
        <v>0.71038624767038983</v>
      </c>
      <c r="E1531" s="38"/>
      <c r="F1531" s="38"/>
      <c r="G1531" s="37"/>
      <c r="H1531" s="38"/>
      <c r="I1531" s="38"/>
      <c r="J1531" s="38"/>
      <c r="K1531" s="36">
        <v>20452000</v>
      </c>
      <c r="L1531" s="39" t="s">
        <v>207</v>
      </c>
      <c r="M1531" s="39" t="s">
        <v>207</v>
      </c>
      <c r="N1531" s="39" t="s">
        <v>207</v>
      </c>
      <c r="O1531" s="36">
        <v>1990</v>
      </c>
      <c r="P1531" s="35" t="s">
        <v>177</v>
      </c>
      <c r="Q1531" s="40" t="s">
        <v>190</v>
      </c>
    </row>
    <row r="1532" spans="1:17">
      <c r="A1532" s="14" t="s">
        <v>138</v>
      </c>
      <c r="B1532" s="14">
        <v>2000</v>
      </c>
      <c r="C1532" s="34">
        <v>95173.688789619628</v>
      </c>
      <c r="D1532" s="32">
        <v>2.7267296181385562E-3</v>
      </c>
      <c r="K1532" s="34">
        <v>34903970</v>
      </c>
      <c r="L1532" s="32">
        <v>0.63900000000000001</v>
      </c>
      <c r="M1532" s="34">
        <f>K1532*L1532</f>
        <v>22303636.830000002</v>
      </c>
      <c r="N1532" s="34">
        <f>K1532-M1532</f>
        <v>12600333.169999998</v>
      </c>
      <c r="O1532" s="34">
        <v>320</v>
      </c>
      <c r="P1532" s="14" t="s">
        <v>177</v>
      </c>
      <c r="Q1532" s="15" t="s">
        <v>192</v>
      </c>
    </row>
    <row r="1533" spans="1:17">
      <c r="A1533" s="14" t="s">
        <v>138</v>
      </c>
      <c r="B1533" s="14">
        <v>2001</v>
      </c>
      <c r="C1533" s="34">
        <v>162290.88718161389</v>
      </c>
      <c r="D1533" s="32">
        <v>4.5501568905822048E-3</v>
      </c>
      <c r="K1533" s="34">
        <v>35667097</v>
      </c>
      <c r="L1533" s="32">
        <v>0.62960000000000005</v>
      </c>
      <c r="M1533" s="34">
        <f t="shared" ref="M1533:M1541" si="412">K1533*L1533</f>
        <v>22456004.271200001</v>
      </c>
      <c r="N1533" s="34">
        <f t="shared" ref="N1533:N1534" si="413">K1533-M1533</f>
        <v>13211092.728799999</v>
      </c>
      <c r="O1533" s="34">
        <v>330</v>
      </c>
      <c r="P1533" s="14" t="s">
        <v>177</v>
      </c>
      <c r="Q1533" s="15" t="s">
        <v>192</v>
      </c>
    </row>
    <row r="1534" spans="1:17">
      <c r="A1534" s="14" t="s">
        <v>138</v>
      </c>
      <c r="B1534" s="14">
        <v>2002</v>
      </c>
      <c r="C1534" s="34">
        <v>292316.10747067223</v>
      </c>
      <c r="D1534" s="32">
        <v>8.0291495484359626E-3</v>
      </c>
      <c r="K1534" s="34">
        <v>36406858</v>
      </c>
      <c r="L1534" s="32">
        <v>0.62020000000000008</v>
      </c>
      <c r="M1534" s="34">
        <f t="shared" si="412"/>
        <v>22579533.331600003</v>
      </c>
      <c r="N1534" s="34">
        <f t="shared" si="413"/>
        <v>13827324.668399997</v>
      </c>
      <c r="O1534" s="34">
        <v>350</v>
      </c>
      <c r="P1534" s="14" t="s">
        <v>177</v>
      </c>
      <c r="Q1534" s="15" t="s">
        <v>192</v>
      </c>
    </row>
    <row r="1535" spans="1:17">
      <c r="A1535" s="14" t="s">
        <v>138</v>
      </c>
      <c r="B1535" s="14">
        <v>2003</v>
      </c>
      <c r="C1535" s="34">
        <v>521993.18294720742</v>
      </c>
      <c r="D1535" s="32">
        <v>1.4053927912725568E-2</v>
      </c>
      <c r="K1535" s="34">
        <v>37142156</v>
      </c>
      <c r="L1535" s="32">
        <v>0.61080000000000001</v>
      </c>
      <c r="M1535" s="34">
        <f t="shared" si="412"/>
        <v>22686428.884800002</v>
      </c>
      <c r="N1535" s="34">
        <f>K1535-M1535</f>
        <v>14455727.115199998</v>
      </c>
      <c r="O1535" s="34">
        <v>410</v>
      </c>
      <c r="P1535" s="14" t="s">
        <v>177</v>
      </c>
      <c r="Q1535" s="15" t="s">
        <v>192</v>
      </c>
    </row>
    <row r="1536" spans="1:17">
      <c r="A1536" s="14" t="s">
        <v>138</v>
      </c>
      <c r="B1536" s="14">
        <v>2004</v>
      </c>
      <c r="C1536" s="34">
        <v>887449.23834370193</v>
      </c>
      <c r="D1536" s="32">
        <v>2.3415691757666841E-2</v>
      </c>
      <c r="K1536" s="34">
        <v>37899766</v>
      </c>
      <c r="L1536" s="32">
        <v>0.60140000000000005</v>
      </c>
      <c r="M1536" s="34">
        <f t="shared" si="412"/>
        <v>22792919.272400003</v>
      </c>
      <c r="N1536" s="34">
        <f t="shared" ref="N1536:N1541" si="414">K1536-M1536</f>
        <v>15106846.727599997</v>
      </c>
      <c r="O1536" s="34">
        <v>490</v>
      </c>
      <c r="P1536" s="14" t="s">
        <v>177</v>
      </c>
      <c r="Q1536" s="15" t="s">
        <v>192</v>
      </c>
    </row>
    <row r="1537" spans="1:17">
      <c r="A1537" s="14" t="s">
        <v>138</v>
      </c>
      <c r="B1537" s="14">
        <v>2005</v>
      </c>
      <c r="C1537" s="34">
        <v>2090545.4749370334</v>
      </c>
      <c r="D1537" s="32">
        <v>5.4021395856069805E-2</v>
      </c>
      <c r="K1537" s="34">
        <v>38698472</v>
      </c>
      <c r="L1537" s="32">
        <v>0.59200000000000008</v>
      </c>
      <c r="M1537" s="34">
        <f t="shared" si="412"/>
        <v>22909495.424000002</v>
      </c>
      <c r="N1537" s="34">
        <f t="shared" si="414"/>
        <v>15788976.575999998</v>
      </c>
      <c r="O1537" s="34">
        <v>590</v>
      </c>
      <c r="P1537" s="14" t="s">
        <v>177</v>
      </c>
      <c r="Q1537" s="15" t="s">
        <v>192</v>
      </c>
    </row>
    <row r="1538" spans="1:17">
      <c r="A1538" s="14" t="s">
        <v>138</v>
      </c>
      <c r="B1538" s="14">
        <v>2006</v>
      </c>
      <c r="C1538" s="34">
        <v>4427385.4155209679</v>
      </c>
      <c r="D1538" s="32">
        <v>0.11195797542679391</v>
      </c>
      <c r="K1538" s="34">
        <v>39545065</v>
      </c>
      <c r="L1538" s="32">
        <v>0.58320000000000005</v>
      </c>
      <c r="M1538" s="34">
        <f t="shared" si="412"/>
        <v>23062681.908000004</v>
      </c>
      <c r="N1538" s="34">
        <f t="shared" si="414"/>
        <v>16482383.091999996</v>
      </c>
      <c r="O1538" s="34">
        <v>740</v>
      </c>
      <c r="P1538" s="14" t="s">
        <v>177</v>
      </c>
      <c r="Q1538" s="15" t="s">
        <v>192</v>
      </c>
    </row>
    <row r="1539" spans="1:17">
      <c r="A1539" s="14" t="s">
        <v>138</v>
      </c>
      <c r="B1539" s="14">
        <v>2007</v>
      </c>
      <c r="C1539" s="34">
        <v>8065265.783763296</v>
      </c>
      <c r="D1539" s="32">
        <v>0.19947582951419074</v>
      </c>
      <c r="K1539" s="34">
        <v>40432296</v>
      </c>
      <c r="L1539" s="32">
        <v>0.57440000000000002</v>
      </c>
      <c r="M1539" s="34">
        <f t="shared" si="412"/>
        <v>23224310.8224</v>
      </c>
      <c r="N1539" s="34">
        <f t="shared" si="414"/>
        <v>17207985.1776</v>
      </c>
      <c r="O1539" s="34">
        <v>910</v>
      </c>
      <c r="P1539" s="14" t="s">
        <v>177</v>
      </c>
      <c r="Q1539" s="15" t="s">
        <v>192</v>
      </c>
    </row>
    <row r="1540" spans="1:17">
      <c r="A1540" s="14" t="s">
        <v>138</v>
      </c>
      <c r="B1540" s="14">
        <v>2008</v>
      </c>
      <c r="C1540" s="34">
        <v>11031085.657883678</v>
      </c>
      <c r="D1540" s="32">
        <v>0.2667882257478526</v>
      </c>
      <c r="K1540" s="34">
        <v>41347723</v>
      </c>
      <c r="L1540" s="32">
        <v>0.56559999999999999</v>
      </c>
      <c r="M1540" s="34">
        <f t="shared" si="412"/>
        <v>23386272.128800001</v>
      </c>
      <c r="N1540" s="34">
        <f t="shared" si="414"/>
        <v>17961450.871199999</v>
      </c>
      <c r="O1540" s="34">
        <v>1120</v>
      </c>
      <c r="P1540" s="14" t="s">
        <v>177</v>
      </c>
      <c r="Q1540" s="15" t="s">
        <v>192</v>
      </c>
    </row>
    <row r="1541" spans="1:17">
      <c r="A1541" s="14" t="s">
        <v>138</v>
      </c>
      <c r="B1541" s="14">
        <v>2009</v>
      </c>
      <c r="C1541" s="34">
        <v>15694076.236463107</v>
      </c>
      <c r="D1541" s="32">
        <v>0.37126028430732955</v>
      </c>
      <c r="E1541" s="41" t="s">
        <v>207</v>
      </c>
      <c r="F1541" s="41" t="s">
        <v>207</v>
      </c>
      <c r="G1541" s="33">
        <v>1</v>
      </c>
      <c r="H1541" s="33">
        <v>3.6001199999999997E-2</v>
      </c>
      <c r="I1541" s="33">
        <v>2.02807</v>
      </c>
      <c r="J1541" s="33">
        <v>5.600193</v>
      </c>
      <c r="K1541" s="34">
        <v>42272435</v>
      </c>
      <c r="L1541" s="32">
        <v>0.55679999999999996</v>
      </c>
      <c r="M1541" s="34">
        <f t="shared" si="412"/>
        <v>23537291.807999998</v>
      </c>
      <c r="N1541" s="34">
        <f t="shared" si="414"/>
        <v>18735143.192000002</v>
      </c>
      <c r="O1541" s="34">
        <v>1220</v>
      </c>
      <c r="P1541" s="14" t="s">
        <v>177</v>
      </c>
      <c r="Q1541" s="15" t="s">
        <v>192</v>
      </c>
    </row>
    <row r="1542" spans="1:17" s="35" customFormat="1">
      <c r="A1542" s="35" t="s">
        <v>138</v>
      </c>
      <c r="B1542" s="35">
        <v>2010</v>
      </c>
      <c r="C1542" s="36">
        <v>18264198.841919258</v>
      </c>
      <c r="D1542" s="37">
        <v>0.42286068813482264</v>
      </c>
      <c r="E1542" s="38"/>
      <c r="F1542" s="38"/>
      <c r="G1542" s="37"/>
      <c r="H1542" s="38"/>
      <c r="I1542" s="38"/>
      <c r="J1542" s="38"/>
      <c r="K1542" s="36">
        <v>43192000</v>
      </c>
      <c r="L1542" s="39" t="s">
        <v>207</v>
      </c>
      <c r="M1542" s="39" t="s">
        <v>207</v>
      </c>
      <c r="N1542" s="39" t="s">
        <v>207</v>
      </c>
      <c r="O1542" s="36">
        <v>1220</v>
      </c>
      <c r="P1542" s="35" t="s">
        <v>177</v>
      </c>
      <c r="Q1542" s="40" t="s">
        <v>192</v>
      </c>
    </row>
    <row r="1543" spans="1:17">
      <c r="A1543" s="14" t="s">
        <v>139</v>
      </c>
      <c r="B1543" s="14">
        <v>2000</v>
      </c>
      <c r="C1543" s="34">
        <v>49909.293266816065</v>
      </c>
      <c r="D1543" s="32">
        <v>0.10683508775717217</v>
      </c>
      <c r="K1543" s="34">
        <v>467162</v>
      </c>
      <c r="L1543" s="32">
        <v>0.27899999999999997</v>
      </c>
      <c r="M1543" s="34">
        <f>K1543*L1543</f>
        <v>130338.19799999999</v>
      </c>
      <c r="N1543" s="34">
        <f>K1543-M1543</f>
        <v>336823.80200000003</v>
      </c>
      <c r="O1543" s="34">
        <v>1930</v>
      </c>
      <c r="P1543" s="14" t="s">
        <v>177</v>
      </c>
      <c r="Q1543" s="15" t="s">
        <v>194</v>
      </c>
    </row>
    <row r="1544" spans="1:17">
      <c r="A1544" s="14" t="s">
        <v>139</v>
      </c>
      <c r="B1544" s="14">
        <v>2001</v>
      </c>
      <c r="C1544" s="34">
        <v>62386.616583520081</v>
      </c>
      <c r="D1544" s="32">
        <v>0.13166705693399</v>
      </c>
      <c r="K1544" s="34">
        <v>473821</v>
      </c>
      <c r="L1544" s="32">
        <v>0.27539999999999998</v>
      </c>
      <c r="M1544" s="34">
        <f t="shared" ref="M1544:M1552" si="415">K1544*L1544</f>
        <v>130490.30339999999</v>
      </c>
      <c r="N1544" s="34">
        <f t="shared" ref="N1544:N1545" si="416">K1544-M1544</f>
        <v>343330.69660000002</v>
      </c>
      <c r="O1544" s="34">
        <v>1630</v>
      </c>
      <c r="P1544" s="14" t="s">
        <v>177</v>
      </c>
      <c r="Q1544" s="15" t="s">
        <v>194</v>
      </c>
    </row>
    <row r="1545" spans="1:17">
      <c r="A1545" s="14" t="s">
        <v>139</v>
      </c>
      <c r="B1545" s="14">
        <v>2002</v>
      </c>
      <c r="C1545" s="34">
        <v>84845.798553587316</v>
      </c>
      <c r="D1545" s="32">
        <v>0.17654581170064029</v>
      </c>
      <c r="K1545" s="34">
        <v>480588</v>
      </c>
      <c r="L1545" s="32">
        <v>0.27179999999999999</v>
      </c>
      <c r="M1545" s="34">
        <f t="shared" si="415"/>
        <v>130623.81839999999</v>
      </c>
      <c r="N1545" s="34">
        <f t="shared" si="416"/>
        <v>349964.18160000001</v>
      </c>
      <c r="O1545" s="34">
        <v>1840</v>
      </c>
      <c r="P1545" s="14" t="s">
        <v>177</v>
      </c>
      <c r="Q1545" s="15" t="s">
        <v>194</v>
      </c>
    </row>
    <row r="1546" spans="1:17">
      <c r="A1546" s="14" t="s">
        <v>139</v>
      </c>
      <c r="B1546" s="14">
        <v>2003</v>
      </c>
      <c r="C1546" s="34">
        <v>111048.17751866575</v>
      </c>
      <c r="D1546" s="32">
        <v>0.22788415685308619</v>
      </c>
      <c r="K1546" s="34">
        <v>487301</v>
      </c>
      <c r="L1546" s="32">
        <v>0.26819999999999999</v>
      </c>
      <c r="M1546" s="34">
        <f t="shared" si="415"/>
        <v>130694.12819999999</v>
      </c>
      <c r="N1546" s="34">
        <f>K1546-M1546</f>
        <v>356606.87180000002</v>
      </c>
      <c r="O1546" s="34">
        <v>2120</v>
      </c>
      <c r="P1546" s="14" t="s">
        <v>177</v>
      </c>
      <c r="Q1546" s="15" t="s">
        <v>194</v>
      </c>
    </row>
    <row r="1547" spans="1:17">
      <c r="A1547" s="14" t="s">
        <v>139</v>
      </c>
      <c r="B1547" s="14">
        <v>2004</v>
      </c>
      <c r="C1547" s="34">
        <v>127396.59039437718</v>
      </c>
      <c r="D1547" s="32">
        <v>0.25802259154452567</v>
      </c>
      <c r="K1547" s="34">
        <v>493742</v>
      </c>
      <c r="L1547" s="32">
        <v>0.2646</v>
      </c>
      <c r="M1547" s="34">
        <f t="shared" si="415"/>
        <v>130644.1332</v>
      </c>
      <c r="N1547" s="34">
        <f t="shared" ref="N1547:N1552" si="417">K1547-M1547</f>
        <v>363097.86680000002</v>
      </c>
      <c r="O1547" s="34">
        <v>2800</v>
      </c>
      <c r="P1547" s="14" t="s">
        <v>177</v>
      </c>
      <c r="Q1547" s="15" t="s">
        <v>194</v>
      </c>
    </row>
    <row r="1548" spans="1:17">
      <c r="A1548" s="14" t="s">
        <v>139</v>
      </c>
      <c r="B1548" s="14">
        <v>2005</v>
      </c>
      <c r="C1548" s="34">
        <v>148480.14746877781</v>
      </c>
      <c r="D1548" s="32">
        <v>0.29710349882398879</v>
      </c>
      <c r="K1548" s="34">
        <v>499759</v>
      </c>
      <c r="L1548" s="32">
        <v>0.26100000000000001</v>
      </c>
      <c r="M1548" s="34">
        <f t="shared" si="415"/>
        <v>130437.099</v>
      </c>
      <c r="N1548" s="34">
        <f t="shared" si="417"/>
        <v>369321.90100000001</v>
      </c>
      <c r="O1548" s="34">
        <v>3310</v>
      </c>
      <c r="P1548" s="14" t="s">
        <v>177</v>
      </c>
      <c r="Q1548" s="15" t="s">
        <v>194</v>
      </c>
    </row>
    <row r="1549" spans="1:17">
      <c r="A1549" s="14" t="s">
        <v>139</v>
      </c>
      <c r="B1549" s="14">
        <v>2006</v>
      </c>
      <c r="C1549" s="34">
        <v>162205.20311715221</v>
      </c>
      <c r="D1549" s="32">
        <v>0.321018524504391</v>
      </c>
      <c r="K1549" s="34">
        <v>505283</v>
      </c>
      <c r="L1549" s="32">
        <v>0.2576</v>
      </c>
      <c r="M1549" s="34">
        <f t="shared" si="415"/>
        <v>130160.9008</v>
      </c>
      <c r="N1549" s="34">
        <f t="shared" si="417"/>
        <v>375122.0992</v>
      </c>
      <c r="O1549" s="34">
        <v>3760</v>
      </c>
      <c r="P1549" s="14" t="s">
        <v>177</v>
      </c>
      <c r="Q1549" s="15" t="s">
        <v>194</v>
      </c>
    </row>
    <row r="1550" spans="1:17">
      <c r="A1550" s="14" t="s">
        <v>139</v>
      </c>
      <c r="B1550" s="14">
        <v>2007</v>
      </c>
      <c r="C1550" s="34">
        <v>232078.21369069471</v>
      </c>
      <c r="D1550" s="32">
        <v>0.45472898604275108</v>
      </c>
      <c r="K1550" s="34">
        <v>510366</v>
      </c>
      <c r="L1550" s="32">
        <v>0.25420000000000004</v>
      </c>
      <c r="M1550" s="34">
        <f t="shared" si="415"/>
        <v>129735.03720000002</v>
      </c>
      <c r="N1550" s="34">
        <f t="shared" si="417"/>
        <v>380630.96279999998</v>
      </c>
      <c r="O1550" s="34">
        <v>4460</v>
      </c>
      <c r="P1550" s="14" t="s">
        <v>177</v>
      </c>
      <c r="Q1550" s="15" t="s">
        <v>194</v>
      </c>
    </row>
    <row r="1551" spans="1:17">
      <c r="A1551" s="14" t="s">
        <v>139</v>
      </c>
      <c r="B1551" s="14">
        <v>2008</v>
      </c>
      <c r="C1551" s="34">
        <v>321727.78172121308</v>
      </c>
      <c r="D1551" s="32">
        <v>0.62456375886429882</v>
      </c>
      <c r="K1551" s="34">
        <v>515124</v>
      </c>
      <c r="L1551" s="32">
        <v>0.25079999999999997</v>
      </c>
      <c r="M1551" s="34">
        <f t="shared" si="415"/>
        <v>129193.09919999998</v>
      </c>
      <c r="N1551" s="34">
        <f t="shared" si="417"/>
        <v>385930.9008</v>
      </c>
      <c r="O1551" s="34">
        <v>4760</v>
      </c>
      <c r="P1551" s="14" t="s">
        <v>177</v>
      </c>
      <c r="Q1551" s="15" t="s">
        <v>194</v>
      </c>
    </row>
    <row r="1552" spans="1:17">
      <c r="A1552" s="14" t="s">
        <v>139</v>
      </c>
      <c r="B1552" s="14">
        <v>2009</v>
      </c>
      <c r="C1552" s="34">
        <v>358099.17918940529</v>
      </c>
      <c r="D1552" s="32">
        <v>0.68899676605496074</v>
      </c>
      <c r="E1552" s="41" t="s">
        <v>207</v>
      </c>
      <c r="F1552" s="41" t="s">
        <v>207</v>
      </c>
      <c r="G1552" s="41" t="s">
        <v>207</v>
      </c>
      <c r="H1552" s="41" t="s">
        <v>207</v>
      </c>
      <c r="I1552" s="41" t="s">
        <v>207</v>
      </c>
      <c r="J1552" s="41" t="s">
        <v>207</v>
      </c>
      <c r="K1552" s="34">
        <v>519740</v>
      </c>
      <c r="L1552" s="32">
        <v>0.24739999999999998</v>
      </c>
      <c r="M1552" s="34">
        <f t="shared" si="415"/>
        <v>128583.67599999999</v>
      </c>
      <c r="N1552" s="34">
        <f t="shared" si="417"/>
        <v>391156.32400000002</v>
      </c>
      <c r="O1552" s="34">
        <v>4760</v>
      </c>
      <c r="P1552" s="14" t="s">
        <v>177</v>
      </c>
      <c r="Q1552" s="15" t="s">
        <v>194</v>
      </c>
    </row>
    <row r="1553" spans="1:17" s="35" customFormat="1">
      <c r="A1553" s="35" t="s">
        <v>139</v>
      </c>
      <c r="B1553" s="35">
        <v>2010</v>
      </c>
      <c r="C1553" s="36">
        <v>383046.33942882327</v>
      </c>
      <c r="D1553" s="37">
        <v>0.72961207510252046</v>
      </c>
      <c r="E1553" s="38"/>
      <c r="F1553" s="38"/>
      <c r="G1553" s="37"/>
      <c r="H1553" s="38"/>
      <c r="I1553" s="38"/>
      <c r="J1553" s="38"/>
      <c r="K1553" s="36">
        <v>525000</v>
      </c>
      <c r="L1553" s="39" t="s">
        <v>207</v>
      </c>
      <c r="M1553" s="39" t="s">
        <v>207</v>
      </c>
      <c r="N1553" s="39" t="s">
        <v>207</v>
      </c>
      <c r="O1553" s="36">
        <v>4760</v>
      </c>
      <c r="P1553" s="35" t="s">
        <v>177</v>
      </c>
      <c r="Q1553" s="40" t="s">
        <v>194</v>
      </c>
    </row>
    <row r="1554" spans="1:17">
      <c r="A1554" s="14" t="s">
        <v>140</v>
      </c>
      <c r="B1554" s="14">
        <v>2000</v>
      </c>
      <c r="C1554" s="34">
        <v>26992.856019391042</v>
      </c>
      <c r="D1554" s="32">
        <v>2.5000561290176849E-2</v>
      </c>
      <c r="K1554" s="34">
        <v>1079690</v>
      </c>
      <c r="L1554" s="32">
        <v>0.76700000000000002</v>
      </c>
      <c r="M1554" s="34">
        <f>K1554*L1554</f>
        <v>828122.23</v>
      </c>
      <c r="N1554" s="34">
        <f>K1554-M1554</f>
        <v>251567.77000000002</v>
      </c>
      <c r="O1554" s="34">
        <v>1550</v>
      </c>
      <c r="P1554" s="14" t="s">
        <v>177</v>
      </c>
      <c r="Q1554" s="15" t="s">
        <v>193</v>
      </c>
    </row>
    <row r="1555" spans="1:17">
      <c r="A1555" s="14" t="s">
        <v>140</v>
      </c>
      <c r="B1555" s="14">
        <v>2001</v>
      </c>
      <c r="C1555" s="34">
        <v>42973.611104741736</v>
      </c>
      <c r="D1555" s="32">
        <v>3.9338966017487972E-2</v>
      </c>
      <c r="K1555" s="34">
        <v>1092393</v>
      </c>
      <c r="L1555" s="32">
        <v>0.76540000000000008</v>
      </c>
      <c r="M1555" s="34">
        <f t="shared" ref="M1555:M1563" si="418">K1555*L1555</f>
        <v>836117.60220000008</v>
      </c>
      <c r="N1555" s="34">
        <f t="shared" ref="N1555:N1556" si="419">K1555-M1555</f>
        <v>256275.39779999992</v>
      </c>
      <c r="O1555" s="34">
        <v>1460</v>
      </c>
      <c r="P1555" s="14" t="s">
        <v>177</v>
      </c>
      <c r="Q1555" s="15" t="s">
        <v>193</v>
      </c>
    </row>
    <row r="1556" spans="1:17">
      <c r="A1556" s="14" t="s">
        <v>140</v>
      </c>
      <c r="B1556" s="14">
        <v>2002</v>
      </c>
      <c r="C1556" s="34">
        <v>59258.347944433342</v>
      </c>
      <c r="D1556" s="32">
        <v>5.3812618570350967E-2</v>
      </c>
      <c r="K1556" s="34">
        <v>1101198</v>
      </c>
      <c r="L1556" s="32">
        <v>0.76379999999999992</v>
      </c>
      <c r="M1556" s="34">
        <f t="shared" si="418"/>
        <v>841095.03239999991</v>
      </c>
      <c r="N1556" s="34">
        <f t="shared" si="419"/>
        <v>260102.96760000009</v>
      </c>
      <c r="O1556" s="34">
        <v>1190</v>
      </c>
      <c r="P1556" s="14" t="s">
        <v>177</v>
      </c>
      <c r="Q1556" s="15" t="s">
        <v>193</v>
      </c>
    </row>
    <row r="1557" spans="1:17">
      <c r="A1557" s="14" t="s">
        <v>140</v>
      </c>
      <c r="B1557" s="14">
        <v>2003</v>
      </c>
      <c r="C1557" s="34">
        <v>79614.268994047845</v>
      </c>
      <c r="D1557" s="32">
        <v>7.1861427072864761E-2</v>
      </c>
      <c r="K1557" s="34">
        <v>1107886</v>
      </c>
      <c r="L1557" s="32">
        <v>0.76219999999999999</v>
      </c>
      <c r="M1557" s="34">
        <f t="shared" si="418"/>
        <v>844430.70920000004</v>
      </c>
      <c r="N1557" s="34">
        <f>K1557-M1557</f>
        <v>263455.29079999996</v>
      </c>
      <c r="O1557" s="34">
        <v>1280</v>
      </c>
      <c r="P1557" s="14" t="s">
        <v>177</v>
      </c>
      <c r="Q1557" s="15" t="s">
        <v>193</v>
      </c>
    </row>
    <row r="1558" spans="1:17">
      <c r="A1558" s="14" t="s">
        <v>140</v>
      </c>
      <c r="B1558" s="14">
        <v>2004</v>
      </c>
      <c r="C1558" s="34">
        <v>104946.08185579034</v>
      </c>
      <c r="D1558" s="32">
        <v>9.4121624437370544E-2</v>
      </c>
      <c r="K1558" s="34">
        <v>1115005</v>
      </c>
      <c r="L1558" s="32">
        <v>0.76060000000000005</v>
      </c>
      <c r="M1558" s="34">
        <f t="shared" si="418"/>
        <v>848072.80300000007</v>
      </c>
      <c r="N1558" s="34">
        <f t="shared" ref="N1558:N1563" si="420">K1558-M1558</f>
        <v>266932.19699999993</v>
      </c>
      <c r="O1558" s="34">
        <v>1620</v>
      </c>
      <c r="P1558" s="14" t="s">
        <v>177</v>
      </c>
      <c r="Q1558" s="15" t="s">
        <v>193</v>
      </c>
    </row>
    <row r="1559" spans="1:17">
      <c r="A1559" s="14" t="s">
        <v>140</v>
      </c>
      <c r="B1559" s="14">
        <v>2005</v>
      </c>
      <c r="C1559" s="34">
        <v>192702.71926968399</v>
      </c>
      <c r="D1559" s="32">
        <v>0.17138118592833931</v>
      </c>
      <c r="K1559" s="34">
        <v>1124410</v>
      </c>
      <c r="L1559" s="32">
        <v>0.75900000000000001</v>
      </c>
      <c r="M1559" s="34">
        <f t="shared" si="418"/>
        <v>853427.19000000006</v>
      </c>
      <c r="N1559" s="34">
        <f t="shared" si="420"/>
        <v>270982.80999999994</v>
      </c>
      <c r="O1559" s="34">
        <v>2260</v>
      </c>
      <c r="P1559" s="14" t="s">
        <v>177</v>
      </c>
      <c r="Q1559" s="15" t="s">
        <v>193</v>
      </c>
    </row>
    <row r="1560" spans="1:17">
      <c r="A1560" s="14" t="s">
        <v>140</v>
      </c>
      <c r="B1560" s="14">
        <v>2006</v>
      </c>
      <c r="C1560" s="34">
        <v>242461.63739096391</v>
      </c>
      <c r="D1560" s="32">
        <v>0.21330085139504457</v>
      </c>
      <c r="K1560" s="34">
        <v>1136712</v>
      </c>
      <c r="L1560" s="32">
        <v>0.75620000000000009</v>
      </c>
      <c r="M1560" s="34">
        <f t="shared" si="418"/>
        <v>859581.61440000008</v>
      </c>
      <c r="N1560" s="34">
        <f t="shared" si="420"/>
        <v>277130.38559999992</v>
      </c>
      <c r="O1560" s="34">
        <v>2360</v>
      </c>
      <c r="P1560" s="14" t="s">
        <v>177</v>
      </c>
      <c r="Q1560" s="15" t="s">
        <v>193</v>
      </c>
    </row>
    <row r="1561" spans="1:17">
      <c r="A1561" s="14" t="s">
        <v>140</v>
      </c>
      <c r="B1561" s="14">
        <v>2007</v>
      </c>
      <c r="C1561" s="34">
        <v>343788.88883793389</v>
      </c>
      <c r="D1561" s="32">
        <v>0.29858362638662522</v>
      </c>
      <c r="K1561" s="34">
        <v>1151399</v>
      </c>
      <c r="L1561" s="32">
        <v>0.75340000000000007</v>
      </c>
      <c r="M1561" s="34">
        <f t="shared" si="418"/>
        <v>867464.00660000008</v>
      </c>
      <c r="N1561" s="34">
        <f t="shared" si="420"/>
        <v>283934.99339999992</v>
      </c>
      <c r="O1561" s="34">
        <v>2540</v>
      </c>
      <c r="P1561" s="14" t="s">
        <v>177</v>
      </c>
      <c r="Q1561" s="15" t="s">
        <v>193</v>
      </c>
    </row>
    <row r="1562" spans="1:17">
      <c r="A1562" s="14" t="s">
        <v>140</v>
      </c>
      <c r="B1562" s="14">
        <v>2008</v>
      </c>
      <c r="C1562" s="34">
        <v>469543.24554444128</v>
      </c>
      <c r="D1562" s="32">
        <v>0.40206334594166748</v>
      </c>
      <c r="K1562" s="34">
        <v>1167834</v>
      </c>
      <c r="L1562" s="32">
        <v>0.75060000000000004</v>
      </c>
      <c r="M1562" s="34">
        <f t="shared" si="418"/>
        <v>876576.20040000009</v>
      </c>
      <c r="N1562" s="34">
        <f t="shared" si="420"/>
        <v>291257.79959999991</v>
      </c>
      <c r="O1562" s="34">
        <v>2560</v>
      </c>
      <c r="P1562" s="14" t="s">
        <v>177</v>
      </c>
      <c r="Q1562" s="15" t="s">
        <v>193</v>
      </c>
    </row>
    <row r="1563" spans="1:17">
      <c r="A1563" s="14" t="s">
        <v>140</v>
      </c>
      <c r="B1563" s="14">
        <v>2009</v>
      </c>
      <c r="C1563" s="34">
        <v>580822.28061566723</v>
      </c>
      <c r="D1563" s="32">
        <v>0.49017185790259327</v>
      </c>
      <c r="E1563" s="33">
        <v>38.349119999999999</v>
      </c>
      <c r="F1563" s="33">
        <v>9.0704550000000008</v>
      </c>
      <c r="G1563" s="33">
        <v>1</v>
      </c>
      <c r="H1563" s="33">
        <v>4.1354439999999997</v>
      </c>
      <c r="I1563" s="33">
        <v>18.680800000000001</v>
      </c>
      <c r="J1563" s="33">
        <v>80.997669999999999</v>
      </c>
      <c r="K1563" s="34">
        <v>1184936</v>
      </c>
      <c r="L1563" s="32">
        <v>0.74780000000000002</v>
      </c>
      <c r="M1563" s="34">
        <f t="shared" si="418"/>
        <v>886095.14080000005</v>
      </c>
      <c r="N1563" s="34">
        <f t="shared" si="420"/>
        <v>298840.85919999995</v>
      </c>
      <c r="O1563" s="34">
        <v>2350</v>
      </c>
      <c r="P1563" s="14" t="s">
        <v>177</v>
      </c>
      <c r="Q1563" s="15" t="s">
        <v>193</v>
      </c>
    </row>
    <row r="1564" spans="1:17" s="35" customFormat="1">
      <c r="A1564" s="35" t="s">
        <v>140</v>
      </c>
      <c r="B1564" s="35">
        <v>2010</v>
      </c>
      <c r="C1564" s="36">
        <v>700482.52691372111</v>
      </c>
      <c r="D1564" s="37">
        <v>0.58324939792982611</v>
      </c>
      <c r="E1564" s="38"/>
      <c r="F1564" s="38"/>
      <c r="G1564" s="37"/>
      <c r="H1564" s="38"/>
      <c r="I1564" s="38"/>
      <c r="J1564" s="38"/>
      <c r="K1564" s="36">
        <v>1201000</v>
      </c>
      <c r="L1564" s="39" t="s">
        <v>207</v>
      </c>
      <c r="M1564" s="39" t="s">
        <v>207</v>
      </c>
      <c r="N1564" s="39" t="s">
        <v>207</v>
      </c>
      <c r="O1564" s="36">
        <v>2350</v>
      </c>
      <c r="P1564" s="35" t="s">
        <v>177</v>
      </c>
      <c r="Q1564" s="40" t="s">
        <v>193</v>
      </c>
    </row>
    <row r="1565" spans="1:17">
      <c r="A1565" s="14" t="s">
        <v>141</v>
      </c>
      <c r="B1565" s="14">
        <v>2000</v>
      </c>
      <c r="C1565" s="34">
        <v>6357419</v>
      </c>
      <c r="D1565" s="32">
        <v>0.71681350772353136</v>
      </c>
      <c r="K1565" s="34">
        <v>8869000</v>
      </c>
      <c r="L1565" s="32">
        <v>0.16</v>
      </c>
      <c r="M1565" s="34">
        <f>K1565*L1565</f>
        <v>1419040</v>
      </c>
      <c r="N1565" s="34">
        <f>K1565-M1565</f>
        <v>7449960</v>
      </c>
      <c r="O1565" s="34">
        <v>29280</v>
      </c>
      <c r="P1565" s="14" t="s">
        <v>178</v>
      </c>
      <c r="Q1565" s="15" t="s">
        <v>204</v>
      </c>
    </row>
    <row r="1566" spans="1:17">
      <c r="A1566" s="14" t="s">
        <v>141</v>
      </c>
      <c r="B1566" s="14">
        <v>2001</v>
      </c>
      <c r="C1566" s="34">
        <v>7176298</v>
      </c>
      <c r="D1566" s="32">
        <v>0.80686957499437828</v>
      </c>
      <c r="K1566" s="34">
        <v>8894000</v>
      </c>
      <c r="L1566" s="32">
        <v>0.15939999999999999</v>
      </c>
      <c r="M1566" s="34">
        <f t="shared" ref="M1566:M1574" si="421">K1566*L1566</f>
        <v>1417703.5999999999</v>
      </c>
      <c r="N1566" s="34">
        <f t="shared" ref="N1566:N1567" si="422">K1566-M1566</f>
        <v>7476296.4000000004</v>
      </c>
      <c r="O1566" s="34">
        <v>27360</v>
      </c>
      <c r="P1566" s="14" t="s">
        <v>178</v>
      </c>
      <c r="Q1566" s="15" t="s">
        <v>204</v>
      </c>
    </row>
    <row r="1567" spans="1:17">
      <c r="A1567" s="14" t="s">
        <v>141</v>
      </c>
      <c r="B1567" s="14">
        <v>2002</v>
      </c>
      <c r="C1567" s="34">
        <v>8029956</v>
      </c>
      <c r="D1567" s="32">
        <v>0.89981577767817122</v>
      </c>
      <c r="K1567" s="34">
        <v>8924000</v>
      </c>
      <c r="L1567" s="32">
        <v>0.1588</v>
      </c>
      <c r="M1567" s="34">
        <f t="shared" si="421"/>
        <v>1417131.2</v>
      </c>
      <c r="N1567" s="34">
        <f t="shared" si="422"/>
        <v>7506868.7999999998</v>
      </c>
      <c r="O1567" s="34">
        <v>26940</v>
      </c>
      <c r="P1567" s="14" t="s">
        <v>178</v>
      </c>
      <c r="Q1567" s="15" t="s">
        <v>204</v>
      </c>
    </row>
    <row r="1568" spans="1:17">
      <c r="A1568" s="14" t="s">
        <v>141</v>
      </c>
      <c r="B1568" s="14">
        <v>2003</v>
      </c>
      <c r="C1568" s="34">
        <v>8805816</v>
      </c>
      <c r="D1568" s="32">
        <v>0.98323090665475654</v>
      </c>
      <c r="K1568" s="34">
        <v>8956000</v>
      </c>
      <c r="L1568" s="32">
        <v>0.15820000000000001</v>
      </c>
      <c r="M1568" s="34">
        <f t="shared" si="421"/>
        <v>1416839.2</v>
      </c>
      <c r="N1568" s="34">
        <f>K1568-M1568</f>
        <v>7539160.7999999998</v>
      </c>
      <c r="O1568" s="34">
        <v>30180</v>
      </c>
      <c r="P1568" s="14" t="s">
        <v>178</v>
      </c>
      <c r="Q1568" s="15" t="s">
        <v>204</v>
      </c>
    </row>
    <row r="1569" spans="1:17">
      <c r="A1569" s="14" t="s">
        <v>141</v>
      </c>
      <c r="B1569" s="14">
        <v>2004</v>
      </c>
      <c r="C1569" s="34">
        <v>9667831</v>
      </c>
      <c r="D1569" s="32">
        <v>1.0751598588700126</v>
      </c>
      <c r="K1569" s="34">
        <v>8991994</v>
      </c>
      <c r="L1569" s="32">
        <v>0.15759999999999999</v>
      </c>
      <c r="M1569" s="34">
        <f t="shared" si="421"/>
        <v>1417138.2544</v>
      </c>
      <c r="N1569" s="34">
        <f t="shared" ref="N1569:N1574" si="423">K1569-M1569</f>
        <v>7574855.7456</v>
      </c>
      <c r="O1569" s="34">
        <v>36850</v>
      </c>
      <c r="P1569" s="14" t="s">
        <v>178</v>
      </c>
      <c r="Q1569" s="15" t="s">
        <v>204</v>
      </c>
    </row>
    <row r="1570" spans="1:17">
      <c r="A1570" s="14" t="s">
        <v>141</v>
      </c>
      <c r="B1570" s="14">
        <v>2005</v>
      </c>
      <c r="C1570" s="34">
        <v>10051794</v>
      </c>
      <c r="D1570" s="32">
        <v>1.1138906742434653</v>
      </c>
      <c r="K1570" s="34">
        <v>9024040</v>
      </c>
      <c r="L1570" s="32">
        <v>0.157</v>
      </c>
      <c r="M1570" s="34">
        <f t="shared" si="421"/>
        <v>1416774.28</v>
      </c>
      <c r="N1570" s="34">
        <f t="shared" si="423"/>
        <v>7607265.7199999997</v>
      </c>
      <c r="O1570" s="34">
        <v>42810</v>
      </c>
      <c r="P1570" s="14" t="s">
        <v>178</v>
      </c>
      <c r="Q1570" s="15" t="s">
        <v>204</v>
      </c>
    </row>
    <row r="1571" spans="1:17">
      <c r="A1571" s="14" t="s">
        <v>141</v>
      </c>
      <c r="B1571" s="14">
        <v>2006</v>
      </c>
      <c r="C1571" s="34">
        <v>10408576</v>
      </c>
      <c r="D1571" s="32">
        <v>1.1462551917542032</v>
      </c>
      <c r="K1571" s="34">
        <v>9080505</v>
      </c>
      <c r="L1571" s="32">
        <v>0.15620000000000001</v>
      </c>
      <c r="M1571" s="34">
        <f t="shared" si="421"/>
        <v>1418374.8810000001</v>
      </c>
      <c r="N1571" s="34">
        <f t="shared" si="423"/>
        <v>7662130.1189999999</v>
      </c>
      <c r="O1571" s="34">
        <v>45950</v>
      </c>
      <c r="P1571" s="14" t="s">
        <v>178</v>
      </c>
      <c r="Q1571" s="15" t="s">
        <v>204</v>
      </c>
    </row>
    <row r="1572" spans="1:17">
      <c r="A1572" s="14" t="s">
        <v>141</v>
      </c>
      <c r="B1572" s="14">
        <v>2007</v>
      </c>
      <c r="C1572" s="34">
        <v>10368526</v>
      </c>
      <c r="D1572" s="32">
        <v>1.1334085839976249</v>
      </c>
      <c r="K1572" s="34">
        <v>9148092</v>
      </c>
      <c r="L1572" s="32">
        <v>0.15539999999999998</v>
      </c>
      <c r="M1572" s="34">
        <f t="shared" si="421"/>
        <v>1421613.4967999998</v>
      </c>
      <c r="N1572" s="34">
        <f t="shared" si="423"/>
        <v>7726478.5032000002</v>
      </c>
      <c r="O1572" s="34">
        <v>48710</v>
      </c>
      <c r="P1572" s="14" t="s">
        <v>178</v>
      </c>
      <c r="Q1572" s="15" t="s">
        <v>204</v>
      </c>
    </row>
    <row r="1573" spans="1:17">
      <c r="A1573" s="14" t="s">
        <v>141</v>
      </c>
      <c r="B1573" s="14">
        <v>2008</v>
      </c>
      <c r="C1573" s="34">
        <v>11431524</v>
      </c>
      <c r="D1573" s="32">
        <v>1.239910421635906</v>
      </c>
      <c r="K1573" s="34">
        <v>9219637</v>
      </c>
      <c r="L1573" s="32">
        <v>0.15460000000000002</v>
      </c>
      <c r="M1573" s="34">
        <f t="shared" si="421"/>
        <v>1425355.8802000002</v>
      </c>
      <c r="N1573" s="34">
        <f t="shared" si="423"/>
        <v>7794281.1197999995</v>
      </c>
      <c r="O1573" s="34">
        <v>52460</v>
      </c>
      <c r="P1573" s="14" t="s">
        <v>178</v>
      </c>
      <c r="Q1573" s="15" t="s">
        <v>204</v>
      </c>
    </row>
    <row r="1574" spans="1:17">
      <c r="A1574" s="14" t="s">
        <v>141</v>
      </c>
      <c r="B1574" s="14">
        <v>2009</v>
      </c>
      <c r="C1574" s="34">
        <v>12074000</v>
      </c>
      <c r="D1574" s="32">
        <v>1.2979832668305935</v>
      </c>
      <c r="E1574" s="41" t="s">
        <v>207</v>
      </c>
      <c r="F1574" s="41" t="s">
        <v>207</v>
      </c>
      <c r="G1574" s="41" t="s">
        <v>207</v>
      </c>
      <c r="H1574" s="33">
        <v>25.873699999999999</v>
      </c>
      <c r="I1574" s="33">
        <v>36.629440000000002</v>
      </c>
      <c r="J1574" s="41" t="s">
        <v>207</v>
      </c>
      <c r="K1574" s="34">
        <v>9302123</v>
      </c>
      <c r="L1574" s="32">
        <v>0.15380000000000002</v>
      </c>
      <c r="M1574" s="34">
        <f t="shared" si="421"/>
        <v>1430666.5174000002</v>
      </c>
      <c r="N1574" s="34">
        <f t="shared" si="423"/>
        <v>7871456.4825999998</v>
      </c>
      <c r="O1574" s="34">
        <v>48930</v>
      </c>
      <c r="P1574" s="14" t="s">
        <v>178</v>
      </c>
      <c r="Q1574" s="15" t="s">
        <v>204</v>
      </c>
    </row>
    <row r="1575" spans="1:17" s="35" customFormat="1">
      <c r="A1575" s="35" t="s">
        <v>141</v>
      </c>
      <c r="B1575" s="35">
        <v>2010</v>
      </c>
      <c r="C1575" s="36">
        <v>12836548</v>
      </c>
      <c r="D1575" s="37">
        <v>1.3664624228230786</v>
      </c>
      <c r="E1575" s="38"/>
      <c r="F1575" s="38"/>
      <c r="G1575" s="37"/>
      <c r="H1575" s="38"/>
      <c r="I1575" s="38"/>
      <c r="J1575" s="38"/>
      <c r="K1575" s="36">
        <v>9394000</v>
      </c>
      <c r="L1575" s="39" t="s">
        <v>207</v>
      </c>
      <c r="M1575" s="39" t="s">
        <v>207</v>
      </c>
      <c r="N1575" s="39" t="s">
        <v>207</v>
      </c>
      <c r="O1575" s="36">
        <v>48930</v>
      </c>
      <c r="P1575" s="35" t="s">
        <v>178</v>
      </c>
      <c r="Q1575" s="40" t="s">
        <v>204</v>
      </c>
    </row>
    <row r="1576" spans="1:17">
      <c r="A1576" s="14" t="s">
        <v>142</v>
      </c>
      <c r="B1576" s="14">
        <v>2000</v>
      </c>
      <c r="C1576" s="34">
        <v>4536031</v>
      </c>
      <c r="D1576" s="32">
        <v>0.63138790445540505</v>
      </c>
      <c r="K1576" s="34">
        <v>7184222.2000000002</v>
      </c>
      <c r="L1576" s="32">
        <v>0.26700000000000002</v>
      </c>
      <c r="M1576" s="34">
        <f>K1576*L1576</f>
        <v>1918187.3274000001</v>
      </c>
      <c r="N1576" s="34">
        <f>K1576-M1576</f>
        <v>5266034.8726000004</v>
      </c>
      <c r="O1576" s="34">
        <v>40280</v>
      </c>
      <c r="P1576" s="14" t="s">
        <v>178</v>
      </c>
      <c r="Q1576" s="15" t="s">
        <v>204</v>
      </c>
    </row>
    <row r="1577" spans="1:17">
      <c r="A1577" s="14" t="s">
        <v>142</v>
      </c>
      <c r="B1577" s="14">
        <v>2001</v>
      </c>
      <c r="C1577" s="34">
        <v>5242000</v>
      </c>
      <c r="D1577" s="32">
        <v>0.72505383579711513</v>
      </c>
      <c r="K1577" s="34">
        <v>7229807.9689999996</v>
      </c>
      <c r="L1577" s="32">
        <v>0.26700000000000002</v>
      </c>
      <c r="M1577" s="34">
        <f t="shared" ref="M1577:M1585" si="424">K1577*L1577</f>
        <v>1930358.7277230001</v>
      </c>
      <c r="N1577" s="34">
        <f t="shared" ref="N1577:N1578" si="425">K1577-M1577</f>
        <v>5299449.2412769999</v>
      </c>
      <c r="O1577" s="34">
        <v>37790</v>
      </c>
      <c r="P1577" s="14" t="s">
        <v>178</v>
      </c>
      <c r="Q1577" s="15" t="s">
        <v>204</v>
      </c>
    </row>
    <row r="1578" spans="1:17">
      <c r="A1578" s="14" t="s">
        <v>142</v>
      </c>
      <c r="B1578" s="14">
        <v>2002</v>
      </c>
      <c r="C1578" s="34">
        <v>5667875</v>
      </c>
      <c r="D1578" s="32">
        <v>0.77805249154870648</v>
      </c>
      <c r="K1578" s="34">
        <v>7284694.8779999996</v>
      </c>
      <c r="L1578" s="32">
        <v>0.26700000000000002</v>
      </c>
      <c r="M1578" s="34">
        <f t="shared" si="424"/>
        <v>1945013.5324260001</v>
      </c>
      <c r="N1578" s="34">
        <f t="shared" si="425"/>
        <v>5339681.345573999</v>
      </c>
      <c r="O1578" s="34">
        <v>36740</v>
      </c>
      <c r="P1578" s="14" t="s">
        <v>178</v>
      </c>
      <c r="Q1578" s="15" t="s">
        <v>204</v>
      </c>
    </row>
    <row r="1579" spans="1:17">
      <c r="A1579" s="14" t="s">
        <v>142</v>
      </c>
      <c r="B1579" s="14">
        <v>2003</v>
      </c>
      <c r="C1579" s="34">
        <v>6141000</v>
      </c>
      <c r="D1579" s="32">
        <v>0.83676735709741135</v>
      </c>
      <c r="K1579" s="34">
        <v>7338957.415</v>
      </c>
      <c r="L1579" s="32">
        <v>0.26700000000000002</v>
      </c>
      <c r="M1579" s="34">
        <f t="shared" si="424"/>
        <v>1959501.629805</v>
      </c>
      <c r="N1579" s="34">
        <f>K1579-M1579</f>
        <v>5379455.7851950005</v>
      </c>
      <c r="O1579" s="34">
        <v>42330</v>
      </c>
      <c r="P1579" s="14" t="s">
        <v>178</v>
      </c>
      <c r="Q1579" s="15" t="s">
        <v>204</v>
      </c>
    </row>
    <row r="1580" spans="1:17">
      <c r="A1580" s="14" t="s">
        <v>142</v>
      </c>
      <c r="B1580" s="14">
        <v>2004</v>
      </c>
      <c r="C1580" s="34">
        <v>6435000</v>
      </c>
      <c r="D1580" s="32">
        <v>0.87082067692237275</v>
      </c>
      <c r="K1580" s="34">
        <v>7389581.0820000004</v>
      </c>
      <c r="L1580" s="32">
        <v>0.26700000000000002</v>
      </c>
      <c r="M1580" s="34">
        <f t="shared" si="424"/>
        <v>1973018.1488940003</v>
      </c>
      <c r="N1580" s="34">
        <f t="shared" ref="N1580:N1585" si="426">K1580-M1580</f>
        <v>5416562.9331059996</v>
      </c>
      <c r="O1580" s="34">
        <v>49850</v>
      </c>
      <c r="P1580" s="14" t="s">
        <v>178</v>
      </c>
      <c r="Q1580" s="15" t="s">
        <v>204</v>
      </c>
    </row>
    <row r="1581" spans="1:17">
      <c r="A1581" s="14" t="s">
        <v>142</v>
      </c>
      <c r="B1581" s="14">
        <v>2005</v>
      </c>
      <c r="C1581" s="34">
        <v>6797000</v>
      </c>
      <c r="D1581" s="32">
        <v>0.91393150555996294</v>
      </c>
      <c r="K1581" s="34">
        <v>7437100</v>
      </c>
      <c r="L1581" s="32">
        <v>0.26700000000000002</v>
      </c>
      <c r="M1581" s="34">
        <f t="shared" si="424"/>
        <v>1985705.7000000002</v>
      </c>
      <c r="N1581" s="34">
        <f t="shared" si="426"/>
        <v>5451394.2999999998</v>
      </c>
      <c r="O1581" s="34">
        <v>56710</v>
      </c>
      <c r="P1581" s="14" t="s">
        <v>178</v>
      </c>
      <c r="Q1581" s="15" t="s">
        <v>204</v>
      </c>
    </row>
    <row r="1582" spans="1:17">
      <c r="A1582" s="14" t="s">
        <v>142</v>
      </c>
      <c r="B1582" s="14">
        <v>2006</v>
      </c>
      <c r="C1582" s="34">
        <v>7388286</v>
      </c>
      <c r="D1582" s="32">
        <v>0.98721955591805055</v>
      </c>
      <c r="K1582" s="34">
        <v>7483934</v>
      </c>
      <c r="L1582" s="32">
        <v>0.26640000000000003</v>
      </c>
      <c r="M1582" s="34">
        <f t="shared" si="424"/>
        <v>1993720.0176000001</v>
      </c>
      <c r="N1582" s="34">
        <f t="shared" si="426"/>
        <v>5490213.9824000001</v>
      </c>
      <c r="O1582" s="34">
        <v>58780</v>
      </c>
      <c r="P1582" s="14" t="s">
        <v>178</v>
      </c>
      <c r="Q1582" s="15" t="s">
        <v>204</v>
      </c>
    </row>
    <row r="1583" spans="1:17">
      <c r="A1583" s="14" t="s">
        <v>142</v>
      </c>
      <c r="B1583" s="14">
        <v>2007</v>
      </c>
      <c r="C1583" s="34">
        <v>8106020</v>
      </c>
      <c r="D1583" s="32">
        <v>1.0734862140263486</v>
      </c>
      <c r="K1583" s="34">
        <v>7551117</v>
      </c>
      <c r="L1583" s="32">
        <v>0.26579999999999998</v>
      </c>
      <c r="M1583" s="34">
        <f t="shared" si="424"/>
        <v>2007086.8986</v>
      </c>
      <c r="N1583" s="34">
        <f t="shared" si="426"/>
        <v>5544030.1014</v>
      </c>
      <c r="O1583" s="34">
        <v>56810</v>
      </c>
      <c r="P1583" s="14" t="s">
        <v>178</v>
      </c>
      <c r="Q1583" s="15" t="s">
        <v>204</v>
      </c>
    </row>
    <row r="1584" spans="1:17">
      <c r="A1584" s="14" t="s">
        <v>142</v>
      </c>
      <c r="B1584" s="14">
        <v>2008</v>
      </c>
      <c r="C1584" s="34">
        <v>8680777</v>
      </c>
      <c r="D1584" s="32">
        <v>1.1350870689457908</v>
      </c>
      <c r="K1584" s="34">
        <v>7647675</v>
      </c>
      <c r="L1584" s="32">
        <v>0.26519999999999999</v>
      </c>
      <c r="M1584" s="34">
        <f t="shared" si="424"/>
        <v>2028163.41</v>
      </c>
      <c r="N1584" s="34">
        <f t="shared" si="426"/>
        <v>5619511.5899999999</v>
      </c>
      <c r="O1584" s="34">
        <v>56370</v>
      </c>
      <c r="P1584" s="14" t="s">
        <v>178</v>
      </c>
      <c r="Q1584" s="15" t="s">
        <v>204</v>
      </c>
    </row>
    <row r="1585" spans="1:17">
      <c r="A1585" s="14" t="s">
        <v>142</v>
      </c>
      <c r="B1585" s="14">
        <v>2009</v>
      </c>
      <c r="C1585" s="34">
        <v>9038000</v>
      </c>
      <c r="D1585" s="32">
        <v>1.1690343773456193</v>
      </c>
      <c r="E1585" s="41" t="s">
        <v>207</v>
      </c>
      <c r="F1585" s="41" t="s">
        <v>207</v>
      </c>
      <c r="G1585" s="41" t="s">
        <v>207</v>
      </c>
      <c r="H1585" s="41" t="s">
        <v>207</v>
      </c>
      <c r="I1585" s="33">
        <v>93.063029999999998</v>
      </c>
      <c r="J1585" s="33">
        <v>1985.345</v>
      </c>
      <c r="K1585" s="34">
        <v>7731167</v>
      </c>
      <c r="L1585" s="32">
        <v>0.2646</v>
      </c>
      <c r="M1585" s="34">
        <f t="shared" si="424"/>
        <v>2045666.7882000001</v>
      </c>
      <c r="N1585" s="34">
        <f t="shared" si="426"/>
        <v>5685500.2117999997</v>
      </c>
      <c r="O1585" s="34">
        <v>56370</v>
      </c>
      <c r="P1585" s="14" t="s">
        <v>178</v>
      </c>
      <c r="Q1585" s="15" t="s">
        <v>204</v>
      </c>
    </row>
    <row r="1586" spans="1:17" s="35" customFormat="1">
      <c r="A1586" s="35" t="s">
        <v>142</v>
      </c>
      <c r="B1586" s="35">
        <v>2010</v>
      </c>
      <c r="C1586" s="36">
        <v>9349438</v>
      </c>
      <c r="D1586" s="37">
        <v>1.20018459563543</v>
      </c>
      <c r="E1586" s="38"/>
      <c r="F1586" s="38"/>
      <c r="G1586" s="37"/>
      <c r="H1586" s="38"/>
      <c r="I1586" s="38"/>
      <c r="J1586" s="38"/>
      <c r="K1586" s="36">
        <v>7790000</v>
      </c>
      <c r="L1586" s="39" t="s">
        <v>207</v>
      </c>
      <c r="M1586" s="39" t="s">
        <v>207</v>
      </c>
      <c r="N1586" s="39" t="s">
        <v>207</v>
      </c>
      <c r="O1586" s="36">
        <v>56370</v>
      </c>
      <c r="P1586" s="35" t="s">
        <v>178</v>
      </c>
      <c r="Q1586" s="40" t="s">
        <v>204</v>
      </c>
    </row>
    <row r="1587" spans="1:17">
      <c r="A1587" s="14" t="s">
        <v>143</v>
      </c>
      <c r="B1587" s="14">
        <v>2000</v>
      </c>
      <c r="C1587" s="31">
        <v>0</v>
      </c>
      <c r="D1587" s="32">
        <v>0</v>
      </c>
      <c r="K1587" s="34">
        <v>16510861</v>
      </c>
      <c r="L1587" s="32">
        <v>0.48399999999999999</v>
      </c>
      <c r="M1587" s="34">
        <f>K1587*L1587</f>
        <v>7991256.7239999995</v>
      </c>
      <c r="N1587" s="34">
        <f>K1587-M1587</f>
        <v>8519604.2760000005</v>
      </c>
      <c r="O1587" s="34">
        <v>960</v>
      </c>
      <c r="P1587" s="14" t="s">
        <v>177</v>
      </c>
      <c r="Q1587" s="15" t="s">
        <v>192</v>
      </c>
    </row>
    <row r="1588" spans="1:17">
      <c r="A1588" s="14" t="s">
        <v>143</v>
      </c>
      <c r="B1588" s="14">
        <v>2001</v>
      </c>
      <c r="C1588" s="34">
        <v>160926.18351554452</v>
      </c>
      <c r="D1588" s="32">
        <v>9.4881844459742595E-3</v>
      </c>
      <c r="K1588" s="34">
        <v>16960693</v>
      </c>
      <c r="L1588" s="32">
        <v>0.48080000000000001</v>
      </c>
      <c r="M1588" s="34">
        <f t="shared" ref="M1588:M1596" si="427">K1588*L1588</f>
        <v>8154701.1944000004</v>
      </c>
      <c r="N1588" s="34">
        <f t="shared" ref="N1588:N1589" si="428">K1588-M1588</f>
        <v>8805991.8055999987</v>
      </c>
      <c r="O1588" s="34">
        <v>1090</v>
      </c>
      <c r="P1588" s="14" t="s">
        <v>177</v>
      </c>
      <c r="Q1588" s="15" t="s">
        <v>192</v>
      </c>
    </row>
    <row r="1589" spans="1:17">
      <c r="A1589" s="14" t="s">
        <v>143</v>
      </c>
      <c r="B1589" s="14">
        <v>2002</v>
      </c>
      <c r="C1589" s="34">
        <v>343743.0611122477</v>
      </c>
      <c r="D1589" s="32">
        <v>1.9712026064569683E-2</v>
      </c>
      <c r="K1589" s="34">
        <v>17438241</v>
      </c>
      <c r="L1589" s="32">
        <v>0.47759999999999997</v>
      </c>
      <c r="M1589" s="34">
        <f t="shared" si="427"/>
        <v>8328503.9015999995</v>
      </c>
      <c r="N1589" s="34">
        <f t="shared" si="428"/>
        <v>9109737.0984000005</v>
      </c>
      <c r="O1589" s="34">
        <v>1170</v>
      </c>
      <c r="P1589" s="14" t="s">
        <v>177</v>
      </c>
      <c r="Q1589" s="15" t="s">
        <v>192</v>
      </c>
    </row>
    <row r="1590" spans="1:17">
      <c r="A1590" s="14" t="s">
        <v>143</v>
      </c>
      <c r="B1590" s="14">
        <v>2003</v>
      </c>
      <c r="C1590" s="34">
        <v>1094749.5878441553</v>
      </c>
      <c r="D1590" s="32">
        <v>6.0982444560776401E-2</v>
      </c>
      <c r="K1590" s="34">
        <v>17951881</v>
      </c>
      <c r="L1590" s="32">
        <v>0.47439999999999999</v>
      </c>
      <c r="M1590" s="34">
        <f t="shared" si="427"/>
        <v>8516372.3464000002</v>
      </c>
      <c r="N1590" s="34">
        <f>K1590-M1590</f>
        <v>9435508.6535999998</v>
      </c>
      <c r="O1590" s="34">
        <v>1210</v>
      </c>
      <c r="P1590" s="14" t="s">
        <v>177</v>
      </c>
      <c r="Q1590" s="15" t="s">
        <v>192</v>
      </c>
    </row>
    <row r="1591" spans="1:17">
      <c r="A1591" s="14" t="s">
        <v>143</v>
      </c>
      <c r="B1591" s="14">
        <v>2004</v>
      </c>
      <c r="C1591" s="34">
        <v>1775416.2263860272</v>
      </c>
      <c r="D1591" s="32">
        <v>9.5907846463174004E-2</v>
      </c>
      <c r="K1591" s="34">
        <v>18511689</v>
      </c>
      <c r="L1591" s="32">
        <v>0.47119999999999995</v>
      </c>
      <c r="M1591" s="34">
        <f t="shared" si="427"/>
        <v>8722707.8567999993</v>
      </c>
      <c r="N1591" s="34">
        <f t="shared" ref="N1591:N1596" si="429">K1591-M1591</f>
        <v>9788981.1432000007</v>
      </c>
      <c r="O1591" s="34">
        <v>1330</v>
      </c>
      <c r="P1591" s="14" t="s">
        <v>177</v>
      </c>
      <c r="Q1591" s="15" t="s">
        <v>192</v>
      </c>
    </row>
    <row r="1592" spans="1:17">
      <c r="A1592" s="14" t="s">
        <v>143</v>
      </c>
      <c r="B1592" s="14">
        <v>2005</v>
      </c>
      <c r="C1592" s="34">
        <v>3102533.7569805393</v>
      </c>
      <c r="D1592" s="32">
        <v>0.16225407110675472</v>
      </c>
      <c r="K1592" s="34">
        <v>19121454</v>
      </c>
      <c r="L1592" s="32">
        <v>0.46799999999999997</v>
      </c>
      <c r="M1592" s="34">
        <f t="shared" si="427"/>
        <v>8948840.4719999991</v>
      </c>
      <c r="N1592" s="34">
        <f t="shared" si="429"/>
        <v>10172613.528000001</v>
      </c>
      <c r="O1592" s="34">
        <v>1430</v>
      </c>
      <c r="P1592" s="14" t="s">
        <v>177</v>
      </c>
      <c r="Q1592" s="15" t="s">
        <v>192</v>
      </c>
    </row>
    <row r="1593" spans="1:17">
      <c r="A1593" s="14" t="s">
        <v>143</v>
      </c>
      <c r="B1593" s="14">
        <v>2006</v>
      </c>
      <c r="C1593" s="34">
        <v>4494836.8047695458</v>
      </c>
      <c r="D1593" s="32">
        <v>0.22937308536850173</v>
      </c>
      <c r="K1593" s="34">
        <v>19596182.34</v>
      </c>
      <c r="L1593" s="32">
        <v>0.46460000000000001</v>
      </c>
      <c r="M1593" s="34">
        <f t="shared" si="427"/>
        <v>9104386.3151639998</v>
      </c>
      <c r="N1593" s="34">
        <f t="shared" si="429"/>
        <v>10491796.024836</v>
      </c>
      <c r="O1593" s="34">
        <v>1570</v>
      </c>
      <c r="P1593" s="14" t="s">
        <v>177</v>
      </c>
      <c r="Q1593" s="15" t="s">
        <v>192</v>
      </c>
    </row>
    <row r="1594" spans="1:17">
      <c r="A1594" s="14" t="s">
        <v>143</v>
      </c>
      <c r="B1594" s="14">
        <v>2007</v>
      </c>
      <c r="C1594" s="34">
        <v>6104782.102892627</v>
      </c>
      <c r="D1594" s="32">
        <v>0.30398218804219135</v>
      </c>
      <c r="K1594" s="34">
        <v>20082696.760000002</v>
      </c>
      <c r="L1594" s="32">
        <v>0.4612</v>
      </c>
      <c r="M1594" s="34">
        <f t="shared" si="427"/>
        <v>9262139.7457120009</v>
      </c>
      <c r="N1594" s="34">
        <f t="shared" si="429"/>
        <v>10820557.014288001</v>
      </c>
      <c r="O1594" s="34">
        <v>1780</v>
      </c>
      <c r="P1594" s="14" t="s">
        <v>177</v>
      </c>
      <c r="Q1594" s="15" t="s">
        <v>192</v>
      </c>
    </row>
    <row r="1595" spans="1:17">
      <c r="A1595" s="14" t="s">
        <v>143</v>
      </c>
      <c r="B1595" s="14">
        <v>2008</v>
      </c>
      <c r="C1595" s="34">
        <v>7325927.8483929355</v>
      </c>
      <c r="D1595" s="32">
        <v>0.35595086093566281</v>
      </c>
      <c r="K1595" s="34">
        <v>20581289.870000001</v>
      </c>
      <c r="L1595" s="32">
        <v>0.45779999999999998</v>
      </c>
      <c r="M1595" s="34">
        <f t="shared" si="427"/>
        <v>9422114.5024859998</v>
      </c>
      <c r="N1595" s="34">
        <f t="shared" si="429"/>
        <v>11159175.367514001</v>
      </c>
      <c r="O1595" s="34">
        <v>2150</v>
      </c>
      <c r="P1595" s="14" t="s">
        <v>177</v>
      </c>
      <c r="Q1595" s="15" t="s">
        <v>192</v>
      </c>
    </row>
    <row r="1596" spans="1:17">
      <c r="A1596" s="14" t="s">
        <v>143</v>
      </c>
      <c r="B1596" s="14">
        <v>2009</v>
      </c>
      <c r="C1596" s="34">
        <v>8607128.4057074189</v>
      </c>
      <c r="D1596" s="32">
        <v>0.40807043783825159</v>
      </c>
      <c r="E1596" s="33">
        <v>19.397255829999999</v>
      </c>
      <c r="F1596" s="33">
        <v>9.9704055999999994</v>
      </c>
      <c r="G1596" s="33">
        <v>0.73318398931069095</v>
      </c>
      <c r="H1596" s="33">
        <v>3.2499012999999999</v>
      </c>
      <c r="I1596" s="33">
        <v>2.6669589999999999</v>
      </c>
      <c r="J1596" s="33">
        <v>2.215179</v>
      </c>
      <c r="K1596" s="34">
        <v>21092261.550000001</v>
      </c>
      <c r="L1596" s="32">
        <v>0.45439999999999997</v>
      </c>
      <c r="M1596" s="34">
        <f t="shared" si="427"/>
        <v>9584323.6483200006</v>
      </c>
      <c r="N1596" s="34">
        <f t="shared" si="429"/>
        <v>11507937.90168</v>
      </c>
      <c r="O1596" s="34">
        <v>2410</v>
      </c>
      <c r="P1596" s="14" t="s">
        <v>177</v>
      </c>
      <c r="Q1596" s="15" t="s">
        <v>192</v>
      </c>
    </row>
    <row r="1597" spans="1:17" s="35" customFormat="1">
      <c r="A1597" s="35" t="s">
        <v>143</v>
      </c>
      <c r="B1597" s="35">
        <v>2010</v>
      </c>
      <c r="C1597" s="36">
        <v>9700352.9813066125</v>
      </c>
      <c r="D1597" s="37">
        <v>0.448758002466072</v>
      </c>
      <c r="E1597" s="38"/>
      <c r="F1597" s="38"/>
      <c r="G1597" s="37"/>
      <c r="H1597" s="38"/>
      <c r="I1597" s="38"/>
      <c r="J1597" s="38"/>
      <c r="K1597" s="36">
        <v>21616000</v>
      </c>
      <c r="L1597" s="39" t="s">
        <v>207</v>
      </c>
      <c r="M1597" s="39" t="s">
        <v>207</v>
      </c>
      <c r="N1597" s="39" t="s">
        <v>207</v>
      </c>
      <c r="O1597" s="36">
        <v>2410</v>
      </c>
      <c r="P1597" s="35" t="s">
        <v>177</v>
      </c>
      <c r="Q1597" s="40" t="s">
        <v>192</v>
      </c>
    </row>
    <row r="1598" spans="1:17">
      <c r="A1598" s="14" t="s">
        <v>144</v>
      </c>
      <c r="B1598" s="14">
        <v>2000</v>
      </c>
      <c r="C1598" s="34">
        <v>2165.0518890383423</v>
      </c>
      <c r="D1598" s="32">
        <v>3.5073548018883571E-4</v>
      </c>
      <c r="K1598" s="34">
        <v>6172891</v>
      </c>
      <c r="L1598" s="32">
        <v>0.73499999999999999</v>
      </c>
      <c r="M1598" s="34">
        <f>K1598*L1598</f>
        <v>4537074.8849999998</v>
      </c>
      <c r="N1598" s="34">
        <f>K1598-M1598</f>
        <v>1635816.1150000002</v>
      </c>
      <c r="O1598" s="34">
        <v>170</v>
      </c>
      <c r="P1598" s="14" t="s">
        <v>177</v>
      </c>
      <c r="Q1598" s="15" t="s">
        <v>191</v>
      </c>
    </row>
    <row r="1599" spans="1:17">
      <c r="A1599" s="14" t="s">
        <v>144</v>
      </c>
      <c r="B1599" s="14">
        <v>2001</v>
      </c>
      <c r="C1599" s="34">
        <v>4057.0341704502275</v>
      </c>
      <c r="D1599" s="32">
        <v>6.498751632603736E-4</v>
      </c>
      <c r="K1599" s="34">
        <v>6242790</v>
      </c>
      <c r="L1599" s="32">
        <v>0.73519999999999996</v>
      </c>
      <c r="M1599" s="34">
        <f t="shared" ref="M1599:M1607" si="430">K1599*L1599</f>
        <v>4589699.2079999996</v>
      </c>
      <c r="N1599" s="34">
        <f t="shared" ref="N1599:N1600" si="431">K1599-M1599</f>
        <v>1653090.7920000004</v>
      </c>
      <c r="O1599" s="34">
        <v>170</v>
      </c>
      <c r="P1599" s="14" t="s">
        <v>177</v>
      </c>
      <c r="Q1599" s="15" t="s">
        <v>191</v>
      </c>
    </row>
    <row r="1600" spans="1:17">
      <c r="A1600" s="14" t="s">
        <v>144</v>
      </c>
      <c r="B1600" s="14">
        <v>2002</v>
      </c>
      <c r="C1600" s="34">
        <v>12236.444167461299</v>
      </c>
      <c r="D1600" s="32">
        <v>1.9390508166998411E-3</v>
      </c>
      <c r="K1600" s="34">
        <v>6310533</v>
      </c>
      <c r="L1600" s="32">
        <v>0.73540000000000005</v>
      </c>
      <c r="M1600" s="34">
        <f t="shared" si="430"/>
        <v>4640765.9682</v>
      </c>
      <c r="N1600" s="34">
        <f t="shared" si="431"/>
        <v>1669767.0318</v>
      </c>
      <c r="O1600" s="34">
        <v>170</v>
      </c>
      <c r="P1600" s="14" t="s">
        <v>177</v>
      </c>
      <c r="Q1600" s="15" t="s">
        <v>191</v>
      </c>
    </row>
    <row r="1601" spans="1:17">
      <c r="A1601" s="14" t="s">
        <v>144</v>
      </c>
      <c r="B1601" s="14">
        <v>2003</v>
      </c>
      <c r="C1601" s="34">
        <v>47088.903337985284</v>
      </c>
      <c r="D1601" s="32">
        <v>7.3815030083946818E-3</v>
      </c>
      <c r="K1601" s="34">
        <v>6379311</v>
      </c>
      <c r="L1601" s="32">
        <v>0.73560000000000003</v>
      </c>
      <c r="M1601" s="34">
        <f t="shared" si="430"/>
        <v>4692621.1716</v>
      </c>
      <c r="N1601" s="34">
        <f>K1601-M1601</f>
        <v>1686689.8284</v>
      </c>
      <c r="O1601" s="34">
        <v>210</v>
      </c>
      <c r="P1601" s="14" t="s">
        <v>177</v>
      </c>
      <c r="Q1601" s="15" t="s">
        <v>191</v>
      </c>
    </row>
    <row r="1602" spans="1:17">
      <c r="A1602" s="14" t="s">
        <v>144</v>
      </c>
      <c r="B1602" s="14">
        <v>2004</v>
      </c>
      <c r="C1602" s="34">
        <v>121540.35660874029</v>
      </c>
      <c r="D1602" s="32">
        <v>1.8833871086565864E-2</v>
      </c>
      <c r="K1602" s="34">
        <v>6453286</v>
      </c>
      <c r="L1602" s="32">
        <v>0.73580000000000001</v>
      </c>
      <c r="M1602" s="34">
        <f t="shared" si="430"/>
        <v>4748327.8388</v>
      </c>
      <c r="N1602" s="34">
        <f t="shared" ref="N1602:N1607" si="432">K1602-M1602</f>
        <v>1704958.1612</v>
      </c>
      <c r="O1602" s="34">
        <v>270</v>
      </c>
      <c r="P1602" s="14" t="s">
        <v>177</v>
      </c>
      <c r="Q1602" s="15" t="s">
        <v>191</v>
      </c>
    </row>
    <row r="1603" spans="1:17">
      <c r="A1603" s="14" t="s">
        <v>144</v>
      </c>
      <c r="B1603" s="14">
        <v>2005</v>
      </c>
      <c r="C1603" s="34">
        <v>357002.4277734427</v>
      </c>
      <c r="D1603" s="32">
        <v>5.4624795659277428E-2</v>
      </c>
      <c r="K1603" s="34">
        <v>6535538</v>
      </c>
      <c r="L1603" s="32">
        <v>0.73599999999999999</v>
      </c>
      <c r="M1603" s="34">
        <f t="shared" si="430"/>
        <v>4810155.9680000003</v>
      </c>
      <c r="N1603" s="34">
        <f t="shared" si="432"/>
        <v>1725382.0319999997</v>
      </c>
      <c r="O1603" s="34">
        <v>330</v>
      </c>
      <c r="P1603" s="14" t="s">
        <v>177</v>
      </c>
      <c r="Q1603" s="15" t="s">
        <v>191</v>
      </c>
    </row>
    <row r="1604" spans="1:17">
      <c r="A1604" s="14" t="s">
        <v>144</v>
      </c>
      <c r="B1604" s="14">
        <v>2006</v>
      </c>
      <c r="C1604" s="34">
        <v>864086.83764418249</v>
      </c>
      <c r="D1604" s="32">
        <v>0.13038746197704001</v>
      </c>
      <c r="K1604" s="34">
        <v>6627070</v>
      </c>
      <c r="L1604" s="32">
        <v>0.73580000000000001</v>
      </c>
      <c r="M1604" s="34">
        <f t="shared" si="430"/>
        <v>4876198.1059999997</v>
      </c>
      <c r="N1604" s="34">
        <f t="shared" si="432"/>
        <v>1750871.8940000003</v>
      </c>
      <c r="O1604" s="34">
        <v>390</v>
      </c>
      <c r="P1604" s="14" t="s">
        <v>177</v>
      </c>
      <c r="Q1604" s="15" t="s">
        <v>191</v>
      </c>
    </row>
    <row r="1605" spans="1:17">
      <c r="A1605" s="14" t="s">
        <v>144</v>
      </c>
      <c r="B1605" s="14">
        <v>2007</v>
      </c>
      <c r="C1605" s="34">
        <v>1742732.1863692498</v>
      </c>
      <c r="D1605" s="32">
        <v>0.25905076917337172</v>
      </c>
      <c r="K1605" s="34">
        <v>6727377</v>
      </c>
      <c r="L1605" s="32">
        <v>0.73560000000000003</v>
      </c>
      <c r="M1605" s="34">
        <f t="shared" si="430"/>
        <v>4948658.5212000003</v>
      </c>
      <c r="N1605" s="34">
        <f t="shared" si="432"/>
        <v>1778718.4787999997</v>
      </c>
      <c r="O1605" s="34">
        <v>460</v>
      </c>
      <c r="P1605" s="14" t="s">
        <v>177</v>
      </c>
      <c r="Q1605" s="15" t="s">
        <v>191</v>
      </c>
    </row>
    <row r="1606" spans="1:17">
      <c r="A1606" s="14" t="s">
        <v>144</v>
      </c>
      <c r="B1606" s="14">
        <v>2008</v>
      </c>
      <c r="C1606" s="34">
        <v>2951687.4087222735</v>
      </c>
      <c r="D1606" s="32">
        <v>0.43178051066996603</v>
      </c>
      <c r="K1606" s="34">
        <v>6836083</v>
      </c>
      <c r="L1606" s="32">
        <v>0.73540000000000005</v>
      </c>
      <c r="M1606" s="34">
        <f t="shared" si="430"/>
        <v>5027255.4382000007</v>
      </c>
      <c r="N1606" s="34">
        <f t="shared" si="432"/>
        <v>1808827.5617999993</v>
      </c>
      <c r="O1606" s="34">
        <v>600</v>
      </c>
      <c r="P1606" s="14" t="s">
        <v>177</v>
      </c>
      <c r="Q1606" s="15" t="s">
        <v>191</v>
      </c>
    </row>
    <row r="1607" spans="1:17">
      <c r="A1607" s="14" t="s">
        <v>144</v>
      </c>
      <c r="B1607" s="14">
        <v>2009</v>
      </c>
      <c r="C1607" s="34">
        <v>3727981.3922659513</v>
      </c>
      <c r="D1607" s="32">
        <v>0.53622868430226578</v>
      </c>
      <c r="E1607" s="33">
        <v>4.8103783199999999</v>
      </c>
      <c r="F1607" s="41" t="s">
        <v>207</v>
      </c>
      <c r="G1607" s="33">
        <v>0.22727279145432319</v>
      </c>
      <c r="H1607" s="33">
        <v>5.6657419999999998</v>
      </c>
      <c r="I1607" s="33">
        <v>3.980067</v>
      </c>
      <c r="J1607" s="33">
        <v>2.107094</v>
      </c>
      <c r="K1607" s="34">
        <v>6952223</v>
      </c>
      <c r="L1607" s="32">
        <v>0.73519999999999996</v>
      </c>
      <c r="M1607" s="34">
        <f t="shared" si="430"/>
        <v>5111274.3495999994</v>
      </c>
      <c r="N1607" s="34">
        <f t="shared" si="432"/>
        <v>1840948.6504000006</v>
      </c>
      <c r="O1607" s="34">
        <v>700</v>
      </c>
      <c r="P1607" s="14" t="s">
        <v>177</v>
      </c>
      <c r="Q1607" s="15" t="s">
        <v>191</v>
      </c>
    </row>
    <row r="1608" spans="1:17" s="35" customFormat="1">
      <c r="A1608" s="35" t="s">
        <v>144</v>
      </c>
      <c r="B1608" s="35">
        <v>2010</v>
      </c>
      <c r="C1608" s="36">
        <v>4427175.1473448975</v>
      </c>
      <c r="D1608" s="37">
        <v>0.62574913743390781</v>
      </c>
      <c r="E1608" s="38"/>
      <c r="F1608" s="38"/>
      <c r="G1608" s="37"/>
      <c r="H1608" s="38"/>
      <c r="I1608" s="38"/>
      <c r="J1608" s="38"/>
      <c r="K1608" s="36">
        <v>7075000</v>
      </c>
      <c r="L1608" s="39" t="s">
        <v>207</v>
      </c>
      <c r="M1608" s="39" t="s">
        <v>207</v>
      </c>
      <c r="N1608" s="39" t="s">
        <v>207</v>
      </c>
      <c r="O1608" s="36">
        <v>700</v>
      </c>
      <c r="P1608" s="35" t="s">
        <v>177</v>
      </c>
      <c r="Q1608" s="40" t="s">
        <v>191</v>
      </c>
    </row>
    <row r="1609" spans="1:17">
      <c r="A1609" s="14" t="s">
        <v>145</v>
      </c>
      <c r="B1609" s="14">
        <v>2000</v>
      </c>
      <c r="C1609" s="34">
        <v>158499.23762382526</v>
      </c>
      <c r="D1609" s="32">
        <v>4.6438073527271754E-3</v>
      </c>
      <c r="K1609" s="34">
        <v>34131312</v>
      </c>
      <c r="L1609" s="32">
        <v>0.77700000000000002</v>
      </c>
      <c r="M1609" s="34">
        <f>K1609*L1609</f>
        <v>26520029.424000002</v>
      </c>
      <c r="N1609" s="34">
        <f>K1609-M1609</f>
        <v>7611282.5759999976</v>
      </c>
      <c r="O1609" s="34">
        <v>270</v>
      </c>
      <c r="P1609" s="14" t="s">
        <v>177</v>
      </c>
      <c r="Q1609" s="15" t="s">
        <v>193</v>
      </c>
    </row>
    <row r="1610" spans="1:17">
      <c r="A1610" s="14" t="s">
        <v>145</v>
      </c>
      <c r="B1610" s="14">
        <v>2001</v>
      </c>
      <c r="C1610" s="34">
        <v>340345.5406038459</v>
      </c>
      <c r="D1610" s="32">
        <v>9.7168850756752384E-3</v>
      </c>
      <c r="K1610" s="34">
        <v>35026198</v>
      </c>
      <c r="L1610" s="32">
        <v>0.77319999999999989</v>
      </c>
      <c r="M1610" s="34">
        <f t="shared" ref="M1610:M1618" si="433">K1610*L1610</f>
        <v>27082256.293599997</v>
      </c>
      <c r="N1610" s="34">
        <f t="shared" ref="N1610:N1611" si="434">K1610-M1610</f>
        <v>7943941.7064000033</v>
      </c>
      <c r="O1610" s="34">
        <v>280</v>
      </c>
      <c r="P1610" s="14" t="s">
        <v>177</v>
      </c>
      <c r="Q1610" s="15" t="s">
        <v>193</v>
      </c>
    </row>
    <row r="1611" spans="1:17">
      <c r="A1611" s="14" t="s">
        <v>145</v>
      </c>
      <c r="B1611" s="14">
        <v>2002</v>
      </c>
      <c r="C1611" s="34">
        <v>679815.00496321544</v>
      </c>
      <c r="D1611" s="32">
        <v>1.890603036949003E-2</v>
      </c>
      <c r="K1611" s="34">
        <v>35957575</v>
      </c>
      <c r="L1611" s="32">
        <v>0.76939999999999997</v>
      </c>
      <c r="M1611" s="34">
        <f t="shared" si="433"/>
        <v>27665758.204999998</v>
      </c>
      <c r="N1611" s="34">
        <f t="shared" si="434"/>
        <v>8291816.7950000018</v>
      </c>
      <c r="O1611" s="34">
        <v>280</v>
      </c>
      <c r="P1611" s="14" t="s">
        <v>177</v>
      </c>
      <c r="Q1611" s="15" t="s">
        <v>193</v>
      </c>
    </row>
    <row r="1612" spans="1:17">
      <c r="A1612" s="14" t="s">
        <v>145</v>
      </c>
      <c r="B1612" s="14">
        <v>2003</v>
      </c>
      <c r="C1612" s="34">
        <v>1013605.5524951586</v>
      </c>
      <c r="D1612" s="32">
        <v>2.7446932407673062E-2</v>
      </c>
      <c r="K1612" s="34">
        <v>36929648</v>
      </c>
      <c r="L1612" s="32">
        <v>0.76560000000000006</v>
      </c>
      <c r="M1612" s="34">
        <f t="shared" si="433"/>
        <v>28273338.508800004</v>
      </c>
      <c r="N1612" s="34">
        <f>K1612-M1612</f>
        <v>8656309.4911999963</v>
      </c>
      <c r="O1612" s="34">
        <v>290</v>
      </c>
      <c r="P1612" s="14" t="s">
        <v>177</v>
      </c>
      <c r="Q1612" s="15" t="s">
        <v>193</v>
      </c>
    </row>
    <row r="1613" spans="1:17">
      <c r="A1613" s="14" t="s">
        <v>145</v>
      </c>
      <c r="B1613" s="14">
        <v>2004</v>
      </c>
      <c r="C1613" s="34">
        <v>1616861.9406254413</v>
      </c>
      <c r="D1613" s="32">
        <v>4.2610137256558364E-2</v>
      </c>
      <c r="K1613" s="34">
        <v>37945476</v>
      </c>
      <c r="L1613" s="32">
        <v>0.76180000000000003</v>
      </c>
      <c r="M1613" s="34">
        <f t="shared" si="433"/>
        <v>28906863.616800003</v>
      </c>
      <c r="N1613" s="34">
        <f t="shared" ref="N1613:N1618" si="435">K1613-M1613</f>
        <v>9038612.3831999972</v>
      </c>
      <c r="O1613" s="34">
        <v>310</v>
      </c>
      <c r="P1613" s="14" t="s">
        <v>177</v>
      </c>
      <c r="Q1613" s="15" t="s">
        <v>193</v>
      </c>
    </row>
    <row r="1614" spans="1:17">
      <c r="A1614" s="14" t="s">
        <v>145</v>
      </c>
      <c r="B1614" s="14">
        <v>2005</v>
      </c>
      <c r="C1614" s="34">
        <v>3210579.3397963913</v>
      </c>
      <c r="D1614" s="32">
        <v>8.2307016473388811E-2</v>
      </c>
      <c r="K1614" s="34">
        <v>39007359</v>
      </c>
      <c r="L1614" s="32">
        <v>0.75800000000000001</v>
      </c>
      <c r="M1614" s="34">
        <f t="shared" si="433"/>
        <v>29567578.122000001</v>
      </c>
      <c r="N1614" s="34">
        <f t="shared" si="435"/>
        <v>9439780.8779999986</v>
      </c>
      <c r="O1614" s="34">
        <v>350</v>
      </c>
      <c r="P1614" s="14" t="s">
        <v>177</v>
      </c>
      <c r="Q1614" s="15" t="s">
        <v>193</v>
      </c>
    </row>
    <row r="1615" spans="1:17">
      <c r="A1615" s="14" t="s">
        <v>145</v>
      </c>
      <c r="B1615" s="14">
        <v>2006</v>
      </c>
      <c r="C1615" s="34">
        <v>5143976.0584103772</v>
      </c>
      <c r="D1615" s="32">
        <v>0.12822356856403061</v>
      </c>
      <c r="K1615" s="34">
        <v>40117243</v>
      </c>
      <c r="L1615" s="32">
        <v>0.75360000000000005</v>
      </c>
      <c r="M1615" s="34">
        <f t="shared" si="433"/>
        <v>30232354.324800003</v>
      </c>
      <c r="N1615" s="34">
        <f t="shared" si="435"/>
        <v>9884888.6751999967</v>
      </c>
      <c r="O1615" s="34">
        <v>380</v>
      </c>
      <c r="P1615" s="14" t="s">
        <v>177</v>
      </c>
      <c r="Q1615" s="15" t="s">
        <v>193</v>
      </c>
    </row>
    <row r="1616" spans="1:17">
      <c r="A1616" s="14" t="s">
        <v>145</v>
      </c>
      <c r="B1616" s="14">
        <v>2007</v>
      </c>
      <c r="C1616" s="34">
        <v>7701334.255811234</v>
      </c>
      <c r="D1616" s="32">
        <v>0.18658046468878076</v>
      </c>
      <c r="K1616" s="34">
        <v>41276209</v>
      </c>
      <c r="L1616" s="32">
        <v>0.74919999999999998</v>
      </c>
      <c r="M1616" s="34">
        <f t="shared" si="433"/>
        <v>30924135.7828</v>
      </c>
      <c r="N1616" s="34">
        <f t="shared" si="435"/>
        <v>10352073.2172</v>
      </c>
      <c r="O1616" s="34">
        <v>410</v>
      </c>
      <c r="P1616" s="14" t="s">
        <v>177</v>
      </c>
      <c r="Q1616" s="15" t="s">
        <v>193</v>
      </c>
    </row>
    <row r="1617" spans="1:17">
      <c r="A1617" s="14" t="s">
        <v>145</v>
      </c>
      <c r="B1617" s="14">
        <v>2008</v>
      </c>
      <c r="C1617" s="34">
        <v>12157903.870336594</v>
      </c>
      <c r="D1617" s="32">
        <v>0.28617658191162321</v>
      </c>
      <c r="K1617" s="34">
        <v>42483923</v>
      </c>
      <c r="L1617" s="32">
        <v>0.74480000000000002</v>
      </c>
      <c r="M1617" s="34">
        <f t="shared" si="433"/>
        <v>31642025.850400001</v>
      </c>
      <c r="N1617" s="34">
        <f t="shared" si="435"/>
        <v>10841897.149599999</v>
      </c>
      <c r="O1617" s="34">
        <v>460</v>
      </c>
      <c r="P1617" s="14" t="s">
        <v>177</v>
      </c>
      <c r="Q1617" s="15" t="s">
        <v>193</v>
      </c>
    </row>
    <row r="1618" spans="1:17">
      <c r="A1618" s="14" t="s">
        <v>145</v>
      </c>
      <c r="B1618" s="14">
        <v>2009</v>
      </c>
      <c r="C1618" s="34">
        <v>15831485.839747731</v>
      </c>
      <c r="D1618" s="32">
        <v>0.36195311690113557</v>
      </c>
      <c r="E1618" s="41" t="s">
        <v>207</v>
      </c>
      <c r="F1618" s="41" t="s">
        <v>207</v>
      </c>
      <c r="G1618" s="41" t="s">
        <v>207</v>
      </c>
      <c r="H1618" s="33">
        <v>1.8418110000000001</v>
      </c>
      <c r="I1618" s="33">
        <v>3.4369130000000001</v>
      </c>
      <c r="J1618" s="33">
        <v>16.138179999999998</v>
      </c>
      <c r="K1618" s="34">
        <v>43739051</v>
      </c>
      <c r="L1618" s="32">
        <v>0.74040000000000006</v>
      </c>
      <c r="M1618" s="34">
        <f t="shared" si="433"/>
        <v>32384393.360400002</v>
      </c>
      <c r="N1618" s="34">
        <f t="shared" si="435"/>
        <v>11354657.639599998</v>
      </c>
      <c r="O1618" s="34">
        <v>500</v>
      </c>
      <c r="P1618" s="14" t="s">
        <v>177</v>
      </c>
      <c r="Q1618" s="15" t="s">
        <v>193</v>
      </c>
    </row>
    <row r="1619" spans="1:17" s="35" customFormat="1">
      <c r="A1619" s="35" t="s">
        <v>145</v>
      </c>
      <c r="B1619" s="35">
        <v>2010</v>
      </c>
      <c r="C1619" s="36">
        <v>20244978.345461275</v>
      </c>
      <c r="D1619" s="37">
        <v>0.44948886202178673</v>
      </c>
      <c r="E1619" s="38"/>
      <c r="F1619" s="38"/>
      <c r="G1619" s="37"/>
      <c r="H1619" s="38"/>
      <c r="I1619" s="38"/>
      <c r="J1619" s="38"/>
      <c r="K1619" s="36">
        <v>45040000</v>
      </c>
      <c r="L1619" s="39" t="s">
        <v>207</v>
      </c>
      <c r="M1619" s="39" t="s">
        <v>207</v>
      </c>
      <c r="N1619" s="39" t="s">
        <v>207</v>
      </c>
      <c r="O1619" s="36">
        <v>500</v>
      </c>
      <c r="P1619" s="35" t="s">
        <v>177</v>
      </c>
      <c r="Q1619" s="40" t="s">
        <v>193</v>
      </c>
    </row>
    <row r="1620" spans="1:17">
      <c r="A1620" s="14" t="s">
        <v>146</v>
      </c>
      <c r="B1620" s="14">
        <v>2000</v>
      </c>
      <c r="C1620" s="34">
        <v>2875173.0641107042</v>
      </c>
      <c r="D1620" s="32">
        <v>4.6115791821926454E-2</v>
      </c>
      <c r="K1620" s="34">
        <v>62346822</v>
      </c>
      <c r="L1620" s="32">
        <v>0.68900000000000006</v>
      </c>
      <c r="M1620" s="34">
        <f>K1620*L1620</f>
        <v>42956960.358000003</v>
      </c>
      <c r="N1620" s="34">
        <f>K1620-M1620</f>
        <v>19389861.641999997</v>
      </c>
      <c r="O1620" s="34">
        <v>1960</v>
      </c>
      <c r="P1620" s="14" t="s">
        <v>177</v>
      </c>
      <c r="Q1620" s="15" t="s">
        <v>203</v>
      </c>
    </row>
    <row r="1621" spans="1:17">
      <c r="A1621" s="14" t="s">
        <v>146</v>
      </c>
      <c r="B1621" s="14">
        <v>2001</v>
      </c>
      <c r="C1621" s="34">
        <v>6353466.4661347475</v>
      </c>
      <c r="D1621" s="32">
        <v>0.10086266195575008</v>
      </c>
      <c r="K1621" s="34">
        <v>62991263</v>
      </c>
      <c r="L1621" s="32">
        <v>0.68659999999999999</v>
      </c>
      <c r="M1621" s="34">
        <f t="shared" ref="M1621:M1629" si="436">K1621*L1621</f>
        <v>43249801.175799996</v>
      </c>
      <c r="N1621" s="34">
        <f t="shared" ref="N1621:N1622" si="437">K1621-M1621</f>
        <v>19741461.824200004</v>
      </c>
      <c r="O1621" s="34">
        <v>1900</v>
      </c>
      <c r="P1621" s="14" t="s">
        <v>177</v>
      </c>
      <c r="Q1621" s="15" t="s">
        <v>203</v>
      </c>
    </row>
    <row r="1622" spans="1:17">
      <c r="A1622" s="14" t="s">
        <v>146</v>
      </c>
      <c r="B1622" s="14">
        <v>2002</v>
      </c>
      <c r="C1622" s="34">
        <v>13752791.748048458</v>
      </c>
      <c r="D1622" s="32">
        <v>0.21578274470438105</v>
      </c>
      <c r="K1622" s="34">
        <v>63734437</v>
      </c>
      <c r="L1622" s="32">
        <v>0.68420000000000003</v>
      </c>
      <c r="M1622" s="34">
        <f t="shared" si="436"/>
        <v>43607101.795400001</v>
      </c>
      <c r="N1622" s="34">
        <f t="shared" si="437"/>
        <v>20127335.204599999</v>
      </c>
      <c r="O1622" s="34">
        <v>1900</v>
      </c>
      <c r="P1622" s="14" t="s">
        <v>177</v>
      </c>
      <c r="Q1622" s="15" t="s">
        <v>203</v>
      </c>
    </row>
    <row r="1623" spans="1:17">
      <c r="A1623" s="14" t="s">
        <v>146</v>
      </c>
      <c r="B1623" s="14">
        <v>2003</v>
      </c>
      <c r="C1623" s="34">
        <v>17317084.551891629</v>
      </c>
      <c r="D1623" s="32">
        <v>0.26838673488637049</v>
      </c>
      <c r="K1623" s="34">
        <v>64522878</v>
      </c>
      <c r="L1623" s="32">
        <v>0.68180000000000007</v>
      </c>
      <c r="M1623" s="34">
        <f t="shared" si="436"/>
        <v>43991698.220400006</v>
      </c>
      <c r="N1623" s="34">
        <f>K1623-M1623</f>
        <v>20531179.779599994</v>
      </c>
      <c r="O1623" s="34">
        <v>2060</v>
      </c>
      <c r="P1623" s="14" t="s">
        <v>177</v>
      </c>
      <c r="Q1623" s="15" t="s">
        <v>203</v>
      </c>
    </row>
    <row r="1624" spans="1:17">
      <c r="A1624" s="14" t="s">
        <v>146</v>
      </c>
      <c r="B1624" s="14">
        <v>2004</v>
      </c>
      <c r="C1624" s="34">
        <v>20434608.541826848</v>
      </c>
      <c r="D1624" s="32">
        <v>0.31303660502543823</v>
      </c>
      <c r="K1624" s="34">
        <v>65278655</v>
      </c>
      <c r="L1624" s="32">
        <v>0.6794</v>
      </c>
      <c r="M1624" s="34">
        <f t="shared" si="436"/>
        <v>44350318.207000002</v>
      </c>
      <c r="N1624" s="34">
        <f t="shared" ref="N1624:N1629" si="438">K1624-M1624</f>
        <v>20928336.792999998</v>
      </c>
      <c r="O1624" s="34">
        <v>2360</v>
      </c>
      <c r="P1624" s="14" t="s">
        <v>177</v>
      </c>
      <c r="Q1624" s="15" t="s">
        <v>203</v>
      </c>
    </row>
    <row r="1625" spans="1:17">
      <c r="A1625" s="14" t="s">
        <v>146</v>
      </c>
      <c r="B1625" s="14">
        <v>2005</v>
      </c>
      <c r="C1625" s="34">
        <v>23936710.693343595</v>
      </c>
      <c r="D1625" s="32">
        <v>0.36297620265989533</v>
      </c>
      <c r="K1625" s="34">
        <v>65945675</v>
      </c>
      <c r="L1625" s="32">
        <v>0.67700000000000005</v>
      </c>
      <c r="M1625" s="34">
        <f t="shared" si="436"/>
        <v>44645221.975000001</v>
      </c>
      <c r="N1625" s="34">
        <f t="shared" si="438"/>
        <v>21300453.024999999</v>
      </c>
      <c r="O1625" s="34">
        <v>2580</v>
      </c>
      <c r="P1625" s="14" t="s">
        <v>177</v>
      </c>
      <c r="Q1625" s="15" t="s">
        <v>203</v>
      </c>
    </row>
    <row r="1626" spans="1:17">
      <c r="A1626" s="14" t="s">
        <v>146</v>
      </c>
      <c r="B1626" s="14">
        <v>2006</v>
      </c>
      <c r="C1626" s="34">
        <v>31333130.951877054</v>
      </c>
      <c r="D1626" s="32">
        <v>0.47112846881041309</v>
      </c>
      <c r="K1626" s="34">
        <v>66506554</v>
      </c>
      <c r="L1626" s="32">
        <v>0.67359999999999998</v>
      </c>
      <c r="M1626" s="34">
        <f t="shared" si="436"/>
        <v>44798814.774399996</v>
      </c>
      <c r="N1626" s="34">
        <f t="shared" si="438"/>
        <v>21707739.225600004</v>
      </c>
      <c r="O1626" s="34">
        <v>2860</v>
      </c>
      <c r="P1626" s="14" t="s">
        <v>177</v>
      </c>
      <c r="Q1626" s="15" t="s">
        <v>203</v>
      </c>
    </row>
    <row r="1627" spans="1:17">
      <c r="A1627" s="14" t="s">
        <v>146</v>
      </c>
      <c r="B1627" s="14">
        <v>2007</v>
      </c>
      <c r="C1627" s="34">
        <v>41753767.959825397</v>
      </c>
      <c r="D1627" s="32">
        <v>0.62338261493104763</v>
      </c>
      <c r="K1627" s="34">
        <v>66979359</v>
      </c>
      <c r="L1627" s="32">
        <v>0.67019999999999991</v>
      </c>
      <c r="M1627" s="34">
        <f t="shared" si="436"/>
        <v>44889566.401799992</v>
      </c>
      <c r="N1627" s="34">
        <f t="shared" si="438"/>
        <v>22089792.598200008</v>
      </c>
      <c r="O1627" s="34">
        <v>3240</v>
      </c>
      <c r="P1627" s="14" t="s">
        <v>177</v>
      </c>
      <c r="Q1627" s="15" t="s">
        <v>203</v>
      </c>
    </row>
    <row r="1628" spans="1:17">
      <c r="A1628" s="14" t="s">
        <v>146</v>
      </c>
      <c r="B1628" s="14">
        <v>2008</v>
      </c>
      <c r="C1628" s="34">
        <v>48815967.995275684</v>
      </c>
      <c r="D1628" s="32">
        <v>0.724418878444265</v>
      </c>
      <c r="K1628" s="34">
        <v>67386383</v>
      </c>
      <c r="L1628" s="32">
        <v>0.66680000000000006</v>
      </c>
      <c r="M1628" s="34">
        <f t="shared" si="436"/>
        <v>44933240.184400007</v>
      </c>
      <c r="N1628" s="34">
        <f t="shared" si="438"/>
        <v>22453142.815599993</v>
      </c>
      <c r="O1628" s="34">
        <v>3670</v>
      </c>
      <c r="P1628" s="14" t="s">
        <v>177</v>
      </c>
      <c r="Q1628" s="15" t="s">
        <v>203</v>
      </c>
    </row>
    <row r="1629" spans="1:17">
      <c r="A1629" s="14" t="s">
        <v>146</v>
      </c>
      <c r="B1629" s="14">
        <v>2009</v>
      </c>
      <c r="C1629" s="34">
        <v>51635203.80653479</v>
      </c>
      <c r="D1629" s="32">
        <v>0.76198540022750405</v>
      </c>
      <c r="E1629" s="33">
        <v>144.88380000000001</v>
      </c>
      <c r="F1629" s="33">
        <v>27.245339999999999</v>
      </c>
      <c r="G1629" s="33">
        <v>0.33499846020071733</v>
      </c>
      <c r="H1629" s="33">
        <v>11.0404</v>
      </c>
      <c r="I1629" s="33">
        <v>71.323369999999997</v>
      </c>
      <c r="J1629" s="41" t="s">
        <v>207</v>
      </c>
      <c r="K1629" s="34">
        <v>67764033</v>
      </c>
      <c r="L1629" s="32">
        <v>0.66339999999999999</v>
      </c>
      <c r="M1629" s="34">
        <f t="shared" si="436"/>
        <v>44954659.492200002</v>
      </c>
      <c r="N1629" s="34">
        <f t="shared" si="438"/>
        <v>22809373.507799998</v>
      </c>
      <c r="O1629" s="34">
        <v>3760</v>
      </c>
      <c r="P1629" s="14" t="s">
        <v>177</v>
      </c>
      <c r="Q1629" s="15" t="s">
        <v>203</v>
      </c>
    </row>
    <row r="1630" spans="1:17" s="35" customFormat="1">
      <c r="A1630" s="35" t="s">
        <v>146</v>
      </c>
      <c r="B1630" s="35">
        <v>2010</v>
      </c>
      <c r="C1630" s="36">
        <v>55949497.418842003</v>
      </c>
      <c r="D1630" s="37">
        <v>0.8210962345001761</v>
      </c>
      <c r="E1630" s="38"/>
      <c r="F1630" s="38"/>
      <c r="G1630" s="37"/>
      <c r="H1630" s="38"/>
      <c r="I1630" s="38"/>
      <c r="J1630" s="38"/>
      <c r="K1630" s="36">
        <v>68140000</v>
      </c>
      <c r="L1630" s="39" t="s">
        <v>207</v>
      </c>
      <c r="M1630" s="39" t="s">
        <v>207</v>
      </c>
      <c r="N1630" s="39" t="s">
        <v>207</v>
      </c>
      <c r="O1630" s="36">
        <v>3760</v>
      </c>
      <c r="P1630" s="35" t="s">
        <v>177</v>
      </c>
      <c r="Q1630" s="40" t="s">
        <v>203</v>
      </c>
    </row>
    <row r="1631" spans="1:17">
      <c r="A1631" s="14" t="s">
        <v>147</v>
      </c>
      <c r="B1631" s="14">
        <v>2000</v>
      </c>
      <c r="C1631" s="31">
        <v>0</v>
      </c>
      <c r="D1631" s="32">
        <v>0</v>
      </c>
      <c r="K1631" s="34">
        <v>815310</v>
      </c>
      <c r="L1631" s="32">
        <v>0.75700000000000001</v>
      </c>
      <c r="M1631" s="34">
        <f>K1631*L1631</f>
        <v>617189.67000000004</v>
      </c>
      <c r="N1631" s="34">
        <f>K1631-M1631</f>
        <v>198120.32999999996</v>
      </c>
      <c r="O1631" s="34">
        <v>330</v>
      </c>
      <c r="P1631" s="14" t="s">
        <v>177</v>
      </c>
      <c r="Q1631" s="15" t="s">
        <v>203</v>
      </c>
    </row>
    <row r="1632" spans="1:17">
      <c r="A1632" s="14" t="s">
        <v>147</v>
      </c>
      <c r="B1632" s="14">
        <v>2001</v>
      </c>
      <c r="C1632" s="31">
        <v>0</v>
      </c>
      <c r="D1632" s="32">
        <v>0</v>
      </c>
      <c r="K1632" s="34">
        <v>834521</v>
      </c>
      <c r="L1632" s="32">
        <v>0.75340000000000007</v>
      </c>
      <c r="M1632" s="34">
        <f t="shared" ref="M1632:M1640" si="439">K1632*L1632</f>
        <v>628728.12140000006</v>
      </c>
      <c r="N1632" s="34">
        <f t="shared" ref="N1632:N1633" si="440">K1632-M1632</f>
        <v>205792.87859999994</v>
      </c>
      <c r="O1632" s="34">
        <v>330</v>
      </c>
      <c r="P1632" s="14" t="s">
        <v>177</v>
      </c>
      <c r="Q1632" s="15" t="s">
        <v>203</v>
      </c>
    </row>
    <row r="1633" spans="1:17">
      <c r="A1633" s="14" t="s">
        <v>147</v>
      </c>
      <c r="B1633" s="14">
        <v>2002</v>
      </c>
      <c r="C1633" s="31">
        <v>0</v>
      </c>
      <c r="D1633" s="32">
        <v>0</v>
      </c>
      <c r="K1633" s="34">
        <v>866655</v>
      </c>
      <c r="L1633" s="32">
        <v>0.74980000000000002</v>
      </c>
      <c r="M1633" s="34">
        <f t="shared" si="439"/>
        <v>649817.91899999999</v>
      </c>
      <c r="N1633" s="34">
        <f t="shared" si="440"/>
        <v>216837.08100000001</v>
      </c>
      <c r="O1633" s="34">
        <v>330</v>
      </c>
      <c r="P1633" s="14" t="s">
        <v>177</v>
      </c>
      <c r="Q1633" s="15" t="s">
        <v>203</v>
      </c>
    </row>
    <row r="1634" spans="1:17">
      <c r="A1634" s="14" t="s">
        <v>147</v>
      </c>
      <c r="B1634" s="14">
        <v>2003</v>
      </c>
      <c r="C1634" s="34">
        <v>3725.5689801518397</v>
      </c>
      <c r="D1634" s="32">
        <v>4.1051337519950543E-3</v>
      </c>
      <c r="K1634" s="34">
        <v>907539</v>
      </c>
      <c r="L1634" s="32">
        <v>0.74620000000000009</v>
      </c>
      <c r="M1634" s="34">
        <f t="shared" si="439"/>
        <v>677205.60180000006</v>
      </c>
      <c r="N1634" s="34">
        <f>K1634-M1634</f>
        <v>230333.39819999994</v>
      </c>
      <c r="O1634" s="34">
        <v>340</v>
      </c>
      <c r="P1634" s="14" t="s">
        <v>177</v>
      </c>
      <c r="Q1634" s="15" t="s">
        <v>203</v>
      </c>
    </row>
    <row r="1635" spans="1:17">
      <c r="A1635" s="14" t="s">
        <v>147</v>
      </c>
      <c r="B1635" s="14">
        <v>2004</v>
      </c>
      <c r="C1635" s="34">
        <v>7918.9374980101884</v>
      </c>
      <c r="D1635" s="32">
        <v>8.3291480389273611E-3</v>
      </c>
      <c r="K1635" s="34">
        <v>950750</v>
      </c>
      <c r="L1635" s="32">
        <v>0.74260000000000004</v>
      </c>
      <c r="M1635" s="34">
        <f t="shared" si="439"/>
        <v>706026.95000000007</v>
      </c>
      <c r="N1635" s="34">
        <f t="shared" ref="N1635:N1640" si="441">K1635-M1635</f>
        <v>244723.04999999993</v>
      </c>
      <c r="O1635" s="34">
        <v>500</v>
      </c>
      <c r="P1635" s="14" t="s">
        <v>177</v>
      </c>
      <c r="Q1635" s="15" t="s">
        <v>203</v>
      </c>
    </row>
    <row r="1636" spans="1:17">
      <c r="A1636" s="14" t="s">
        <v>147</v>
      </c>
      <c r="B1636" s="14">
        <v>2005</v>
      </c>
      <c r="C1636" s="34">
        <v>27825.658832787183</v>
      </c>
      <c r="D1636" s="32">
        <v>2.8061346078500509E-2</v>
      </c>
      <c r="K1636" s="34">
        <v>991601</v>
      </c>
      <c r="L1636" s="32">
        <v>0.7390000000000001</v>
      </c>
      <c r="M1636" s="34">
        <f t="shared" si="439"/>
        <v>732793.13900000008</v>
      </c>
      <c r="N1636" s="34">
        <f t="shared" si="441"/>
        <v>258807.86099999992</v>
      </c>
      <c r="O1636" s="34">
        <v>740</v>
      </c>
      <c r="P1636" s="14" t="s">
        <v>177</v>
      </c>
      <c r="Q1636" s="15" t="s">
        <v>203</v>
      </c>
    </row>
    <row r="1637" spans="1:17">
      <c r="A1637" s="14" t="s">
        <v>147</v>
      </c>
      <c r="B1637" s="14">
        <v>2006</v>
      </c>
      <c r="C1637" s="34">
        <v>40903.011736694149</v>
      </c>
      <c r="D1637" s="32">
        <v>3.9753731362990104E-2</v>
      </c>
      <c r="K1637" s="34">
        <v>1028910</v>
      </c>
      <c r="L1637" s="32">
        <v>0.73499999999999999</v>
      </c>
      <c r="M1637" s="34">
        <f t="shared" si="439"/>
        <v>756248.85</v>
      </c>
      <c r="N1637" s="34">
        <f t="shared" si="441"/>
        <v>272661.15000000002</v>
      </c>
      <c r="O1637" s="34">
        <v>960</v>
      </c>
      <c r="P1637" s="14" t="s">
        <v>177</v>
      </c>
      <c r="Q1637" s="15" t="s">
        <v>203</v>
      </c>
    </row>
    <row r="1638" spans="1:17">
      <c r="A1638" s="14" t="s">
        <v>147</v>
      </c>
      <c r="B1638" s="14">
        <v>2007</v>
      </c>
      <c r="C1638" s="34">
        <v>65626.553850913158</v>
      </c>
      <c r="D1638" s="32">
        <v>6.167091940909443E-2</v>
      </c>
      <c r="K1638" s="34">
        <v>1064141</v>
      </c>
      <c r="L1638" s="32">
        <v>0.73099999999999998</v>
      </c>
      <c r="M1638" s="34">
        <f t="shared" si="439"/>
        <v>777887.071</v>
      </c>
      <c r="N1638" s="34">
        <f t="shared" si="441"/>
        <v>286253.929</v>
      </c>
      <c r="O1638" s="34">
        <v>1520</v>
      </c>
      <c r="P1638" s="14" t="s">
        <v>177</v>
      </c>
      <c r="Q1638" s="15" t="s">
        <v>203</v>
      </c>
    </row>
    <row r="1639" spans="1:17">
      <c r="A1639" s="14" t="s">
        <v>147</v>
      </c>
      <c r="B1639" s="14">
        <v>2008</v>
      </c>
      <c r="C1639" s="34">
        <v>105170.75937646341</v>
      </c>
      <c r="D1639" s="32">
        <v>9.5750273015555012E-2</v>
      </c>
      <c r="K1639" s="34">
        <v>1098386</v>
      </c>
      <c r="L1639" s="32">
        <v>0.72699999999999998</v>
      </c>
      <c r="M1639" s="34">
        <f t="shared" si="439"/>
        <v>798526.62199999997</v>
      </c>
      <c r="N1639" s="34">
        <f t="shared" si="441"/>
        <v>299859.37800000003</v>
      </c>
      <c r="O1639" s="34">
        <v>2460</v>
      </c>
      <c r="P1639" s="14" t="s">
        <v>177</v>
      </c>
      <c r="Q1639" s="15" t="s">
        <v>203</v>
      </c>
    </row>
    <row r="1640" spans="1:17">
      <c r="A1640" s="14" t="s">
        <v>147</v>
      </c>
      <c r="B1640" s="14">
        <v>2009</v>
      </c>
      <c r="C1640" s="34">
        <v>295319.49232910923</v>
      </c>
      <c r="D1640" s="32">
        <v>0.26051610393942559</v>
      </c>
      <c r="E1640" s="41" t="s">
        <v>207</v>
      </c>
      <c r="F1640" s="41" t="s">
        <v>207</v>
      </c>
      <c r="G1640" s="41" t="s">
        <v>207</v>
      </c>
      <c r="H1640" s="41" t="s">
        <v>207</v>
      </c>
      <c r="I1640" s="41" t="s">
        <v>207</v>
      </c>
      <c r="J1640" s="41" t="s">
        <v>207</v>
      </c>
      <c r="K1640" s="34">
        <v>1133594</v>
      </c>
      <c r="L1640" s="32">
        <v>0.72299999999999998</v>
      </c>
      <c r="M1640" s="34">
        <f t="shared" si="439"/>
        <v>819588.46199999994</v>
      </c>
      <c r="N1640" s="34">
        <f t="shared" si="441"/>
        <v>314005.53800000006</v>
      </c>
      <c r="O1640" s="34">
        <v>2460</v>
      </c>
      <c r="P1640" s="14" t="s">
        <v>177</v>
      </c>
      <c r="Q1640" s="15" t="s">
        <v>203</v>
      </c>
    </row>
    <row r="1641" spans="1:17" s="35" customFormat="1">
      <c r="A1641" s="35" t="s">
        <v>147</v>
      </c>
      <c r="B1641" s="35">
        <v>2010</v>
      </c>
      <c r="C1641" s="36">
        <v>196081.20514755338</v>
      </c>
      <c r="D1641" s="37">
        <v>0.1674476559757074</v>
      </c>
      <c r="E1641" s="38"/>
      <c r="F1641" s="38"/>
      <c r="G1641" s="37"/>
      <c r="H1641" s="38"/>
      <c r="I1641" s="38"/>
      <c r="J1641" s="38"/>
      <c r="K1641" s="36">
        <v>1171000</v>
      </c>
      <c r="L1641" s="39" t="s">
        <v>207</v>
      </c>
      <c r="M1641" s="39" t="s">
        <v>207</v>
      </c>
      <c r="N1641" s="39" t="s">
        <v>207</v>
      </c>
      <c r="O1641" s="36">
        <v>2460</v>
      </c>
      <c r="P1641" s="35" t="s">
        <v>177</v>
      </c>
      <c r="Q1641" s="40" t="s">
        <v>203</v>
      </c>
    </row>
    <row r="1642" spans="1:17">
      <c r="A1642" s="14" t="s">
        <v>148</v>
      </c>
      <c r="B1642" s="14">
        <v>2000</v>
      </c>
      <c r="C1642" s="34">
        <v>56750</v>
      </c>
      <c r="D1642" s="32">
        <v>1.0814702507067194E-2</v>
      </c>
      <c r="K1642" s="34">
        <v>5247486</v>
      </c>
      <c r="L1642" s="32">
        <v>0.63500000000000001</v>
      </c>
      <c r="M1642" s="34">
        <f>K1642*L1642</f>
        <v>3332153.61</v>
      </c>
      <c r="N1642" s="34">
        <f>K1642-M1642</f>
        <v>1915332.3900000001</v>
      </c>
      <c r="O1642" s="34">
        <v>280</v>
      </c>
      <c r="P1642" s="14" t="s">
        <v>177</v>
      </c>
      <c r="Q1642" s="15" t="s">
        <v>193</v>
      </c>
    </row>
    <row r="1643" spans="1:17">
      <c r="A1643" s="14" t="s">
        <v>148</v>
      </c>
      <c r="B1643" s="14">
        <v>2001</v>
      </c>
      <c r="C1643" s="34">
        <v>102438</v>
      </c>
      <c r="D1643" s="32">
        <v>1.895636896653758E-2</v>
      </c>
      <c r="K1643" s="34">
        <v>5403883</v>
      </c>
      <c r="L1643" s="32">
        <v>0.62819999999999998</v>
      </c>
      <c r="M1643" s="34">
        <f t="shared" ref="M1643:M1651" si="442">K1643*L1643</f>
        <v>3394719.3005999997</v>
      </c>
      <c r="N1643" s="34">
        <f t="shared" ref="N1643:N1644" si="443">K1643-M1643</f>
        <v>2009163.6994000003</v>
      </c>
      <c r="O1643" s="34">
        <v>250</v>
      </c>
      <c r="P1643" s="14" t="s">
        <v>177</v>
      </c>
      <c r="Q1643" s="15" t="s">
        <v>193</v>
      </c>
    </row>
    <row r="1644" spans="1:17">
      <c r="A1644" s="14" t="s">
        <v>148</v>
      </c>
      <c r="B1644" s="14">
        <v>2002</v>
      </c>
      <c r="C1644" s="34">
        <v>150534</v>
      </c>
      <c r="D1644" s="32">
        <v>2.7107755190682946E-2</v>
      </c>
      <c r="K1644" s="34">
        <v>5553171</v>
      </c>
      <c r="L1644" s="32">
        <v>0.62139999999999995</v>
      </c>
      <c r="M1644" s="34">
        <f t="shared" si="442"/>
        <v>3450740.4593999996</v>
      </c>
      <c r="N1644" s="34">
        <f t="shared" si="443"/>
        <v>2102430.5406000004</v>
      </c>
      <c r="O1644" s="34">
        <v>250</v>
      </c>
      <c r="P1644" s="14" t="s">
        <v>177</v>
      </c>
      <c r="Q1644" s="15" t="s">
        <v>193</v>
      </c>
    </row>
    <row r="1645" spans="1:17">
      <c r="A1645" s="14" t="s">
        <v>148</v>
      </c>
      <c r="B1645" s="14">
        <v>2003</v>
      </c>
      <c r="C1645" s="34">
        <v>194984</v>
      </c>
      <c r="D1645" s="32">
        <v>3.421907162534097E-2</v>
      </c>
      <c r="K1645" s="34">
        <v>5698109</v>
      </c>
      <c r="L1645" s="32">
        <v>0.61460000000000004</v>
      </c>
      <c r="M1645" s="34">
        <f t="shared" si="442"/>
        <v>3502057.7914</v>
      </c>
      <c r="N1645" s="34">
        <f>K1645-M1645</f>
        <v>2196051.2086</v>
      </c>
      <c r="O1645" s="34">
        <v>270</v>
      </c>
      <c r="P1645" s="14" t="s">
        <v>177</v>
      </c>
      <c r="Q1645" s="15" t="s">
        <v>193</v>
      </c>
    </row>
    <row r="1646" spans="1:17">
      <c r="A1646" s="14" t="s">
        <v>148</v>
      </c>
      <c r="B1646" s="14">
        <v>2004</v>
      </c>
      <c r="C1646" s="34">
        <v>258797</v>
      </c>
      <c r="D1646" s="32">
        <v>4.428958881397678E-2</v>
      </c>
      <c r="K1646" s="34">
        <v>5843292</v>
      </c>
      <c r="L1646" s="32">
        <v>0.60780000000000001</v>
      </c>
      <c r="M1646" s="34">
        <f t="shared" si="442"/>
        <v>3551552.8776000002</v>
      </c>
      <c r="N1646" s="34">
        <f t="shared" ref="N1646:N1651" si="444">K1646-M1646</f>
        <v>2291739.1223999998</v>
      </c>
      <c r="O1646" s="34">
        <v>320</v>
      </c>
      <c r="P1646" s="14" t="s">
        <v>177</v>
      </c>
      <c r="Q1646" s="15" t="s">
        <v>193</v>
      </c>
    </row>
    <row r="1647" spans="1:17">
      <c r="A1647" s="14" t="s">
        <v>148</v>
      </c>
      <c r="B1647" s="14">
        <v>2005</v>
      </c>
      <c r="C1647" s="34">
        <v>413902</v>
      </c>
      <c r="D1647" s="32">
        <v>6.9074845462677406E-2</v>
      </c>
      <c r="K1647" s="34">
        <v>5992080</v>
      </c>
      <c r="L1647" s="32">
        <v>0.60099999999999998</v>
      </c>
      <c r="M1647" s="34">
        <f t="shared" si="442"/>
        <v>3601240.08</v>
      </c>
      <c r="N1647" s="34">
        <f t="shared" si="444"/>
        <v>2390839.92</v>
      </c>
      <c r="O1647" s="34">
        <v>350</v>
      </c>
      <c r="P1647" s="14" t="s">
        <v>177</v>
      </c>
      <c r="Q1647" s="15" t="s">
        <v>193</v>
      </c>
    </row>
    <row r="1648" spans="1:17">
      <c r="A1648" s="14" t="s">
        <v>148</v>
      </c>
      <c r="B1648" s="14">
        <v>2006</v>
      </c>
      <c r="C1648" s="34">
        <v>565000</v>
      </c>
      <c r="D1648" s="32">
        <v>9.1946181702905125E-2</v>
      </c>
      <c r="K1648" s="34">
        <v>6144899</v>
      </c>
      <c r="L1648" s="32">
        <v>0.59399999999999997</v>
      </c>
      <c r="M1648" s="34">
        <f t="shared" si="442"/>
        <v>3650070.0060000001</v>
      </c>
      <c r="N1648" s="34">
        <f t="shared" si="444"/>
        <v>2494828.9939999999</v>
      </c>
      <c r="O1648" s="34">
        <v>370</v>
      </c>
      <c r="P1648" s="14" t="s">
        <v>177</v>
      </c>
      <c r="Q1648" s="15" t="s">
        <v>193</v>
      </c>
    </row>
    <row r="1649" spans="1:17">
      <c r="A1649" s="14" t="s">
        <v>148</v>
      </c>
      <c r="B1649" s="14">
        <v>2007</v>
      </c>
      <c r="C1649" s="34">
        <v>720000</v>
      </c>
      <c r="D1649" s="32">
        <v>0.11427673539936148</v>
      </c>
      <c r="K1649" s="34">
        <v>6300495</v>
      </c>
      <c r="L1649" s="32">
        <v>0.58700000000000008</v>
      </c>
      <c r="M1649" s="34">
        <f t="shared" si="442"/>
        <v>3698390.5650000004</v>
      </c>
      <c r="N1649" s="34">
        <f t="shared" si="444"/>
        <v>2602104.4349999996</v>
      </c>
      <c r="O1649" s="34">
        <v>380</v>
      </c>
      <c r="P1649" s="14" t="s">
        <v>177</v>
      </c>
      <c r="Q1649" s="15" t="s">
        <v>193</v>
      </c>
    </row>
    <row r="1650" spans="1:17">
      <c r="A1650" s="14" t="s">
        <v>148</v>
      </c>
      <c r="B1650" s="14">
        <v>2008</v>
      </c>
      <c r="C1650" s="34">
        <v>877765</v>
      </c>
      <c r="D1650" s="32">
        <v>0.13590628316795964</v>
      </c>
      <c r="K1650" s="34">
        <v>6458605</v>
      </c>
      <c r="L1650" s="32">
        <v>0.57999999999999996</v>
      </c>
      <c r="M1650" s="34">
        <f t="shared" si="442"/>
        <v>3745990.9</v>
      </c>
      <c r="N1650" s="34">
        <f t="shared" si="444"/>
        <v>2712614.1</v>
      </c>
      <c r="O1650" s="34">
        <v>410</v>
      </c>
      <c r="P1650" s="14" t="s">
        <v>177</v>
      </c>
      <c r="Q1650" s="15" t="s">
        <v>193</v>
      </c>
    </row>
    <row r="1651" spans="1:17">
      <c r="A1651" s="14" t="s">
        <v>148</v>
      </c>
      <c r="B1651" s="14">
        <v>2009</v>
      </c>
      <c r="C1651" s="34">
        <v>1037602</v>
      </c>
      <c r="D1651" s="32">
        <v>0.15677030822016638</v>
      </c>
      <c r="E1651" s="33">
        <v>29.09853</v>
      </c>
      <c r="F1651" s="33">
        <v>1.578228</v>
      </c>
      <c r="G1651" s="41" t="s">
        <v>207</v>
      </c>
      <c r="H1651" s="33">
        <v>7.7218020000000003</v>
      </c>
      <c r="I1651" s="41" t="s">
        <v>207</v>
      </c>
      <c r="J1651" s="41" t="s">
        <v>207</v>
      </c>
      <c r="K1651" s="34">
        <v>6618613</v>
      </c>
      <c r="L1651" s="32">
        <v>0.57299999999999995</v>
      </c>
      <c r="M1651" s="34">
        <f t="shared" si="442"/>
        <v>3792465.2489999998</v>
      </c>
      <c r="N1651" s="34">
        <f t="shared" si="444"/>
        <v>2826147.7510000002</v>
      </c>
      <c r="O1651" s="34">
        <v>440</v>
      </c>
      <c r="P1651" s="14" t="s">
        <v>177</v>
      </c>
      <c r="Q1651" s="15" t="s">
        <v>193</v>
      </c>
    </row>
    <row r="1652" spans="1:17" s="35" customFormat="1">
      <c r="A1652" s="35" t="s">
        <v>148</v>
      </c>
      <c r="B1652" s="35">
        <v>2010</v>
      </c>
      <c r="C1652" s="36">
        <v>1195830</v>
      </c>
      <c r="D1652" s="37">
        <v>0.17637610619469027</v>
      </c>
      <c r="E1652" s="38"/>
      <c r="F1652" s="38"/>
      <c r="G1652" s="37"/>
      <c r="H1652" s="38"/>
      <c r="I1652" s="38"/>
      <c r="J1652" s="38"/>
      <c r="K1652" s="36">
        <v>6780000</v>
      </c>
      <c r="L1652" s="39" t="s">
        <v>207</v>
      </c>
      <c r="M1652" s="39" t="s">
        <v>207</v>
      </c>
      <c r="N1652" s="39" t="s">
        <v>207</v>
      </c>
      <c r="O1652" s="36">
        <v>440</v>
      </c>
      <c r="P1652" s="35" t="s">
        <v>177</v>
      </c>
      <c r="Q1652" s="40" t="s">
        <v>193</v>
      </c>
    </row>
    <row r="1653" spans="1:17">
      <c r="A1653" s="14" t="s">
        <v>149</v>
      </c>
      <c r="B1653" s="14">
        <v>2000</v>
      </c>
      <c r="C1653" s="34">
        <v>189.25410978207557</v>
      </c>
      <c r="D1653" s="32">
        <v>1.9196659780911841E-3</v>
      </c>
      <c r="K1653" s="34">
        <v>98587</v>
      </c>
      <c r="L1653" s="32">
        <v>0.76800000000000002</v>
      </c>
      <c r="M1653" s="34">
        <f>K1653*L1653</f>
        <v>75714.816000000006</v>
      </c>
      <c r="N1653" s="34">
        <f>K1653-M1653</f>
        <v>22872.183999999994</v>
      </c>
      <c r="O1653" s="34">
        <v>1650</v>
      </c>
      <c r="P1653" s="14" t="s">
        <v>177</v>
      </c>
      <c r="Q1653" s="15" t="s">
        <v>203</v>
      </c>
    </row>
    <row r="1654" spans="1:17">
      <c r="A1654" s="14" t="s">
        <v>149</v>
      </c>
      <c r="B1654" s="14">
        <v>2001</v>
      </c>
      <c r="C1654" s="34">
        <v>369.49611909833806</v>
      </c>
      <c r="D1654" s="32">
        <v>3.7284426055815023E-3</v>
      </c>
      <c r="K1654" s="34">
        <v>99102</v>
      </c>
      <c r="L1654" s="32">
        <v>0.76639999999999997</v>
      </c>
      <c r="M1654" s="34">
        <f t="shared" ref="M1654:M1662" si="445">K1654*L1654</f>
        <v>75951.772799999992</v>
      </c>
      <c r="N1654" s="34">
        <f t="shared" ref="N1654:N1655" si="446">K1654-M1654</f>
        <v>23150.227200000008</v>
      </c>
      <c r="O1654" s="34">
        <v>1540</v>
      </c>
      <c r="P1654" s="14" t="s">
        <v>177</v>
      </c>
      <c r="Q1654" s="15" t="s">
        <v>203</v>
      </c>
    </row>
    <row r="1655" spans="1:17">
      <c r="A1655" s="14" t="s">
        <v>149</v>
      </c>
      <c r="B1655" s="14">
        <v>2002</v>
      </c>
      <c r="C1655" s="34">
        <v>5272.0787725006767</v>
      </c>
      <c r="D1655" s="32">
        <v>5.2853449884216148E-2</v>
      </c>
      <c r="K1655" s="34">
        <v>99749</v>
      </c>
      <c r="L1655" s="32">
        <v>0.76480000000000004</v>
      </c>
      <c r="M1655" s="34">
        <f t="shared" si="445"/>
        <v>76288.035199999998</v>
      </c>
      <c r="N1655" s="34">
        <f t="shared" si="446"/>
        <v>23460.964800000002</v>
      </c>
      <c r="O1655" s="34">
        <v>1510</v>
      </c>
      <c r="P1655" s="14" t="s">
        <v>177</v>
      </c>
      <c r="Q1655" s="15" t="s">
        <v>203</v>
      </c>
    </row>
    <row r="1656" spans="1:17">
      <c r="A1656" s="14" t="s">
        <v>149</v>
      </c>
      <c r="B1656" s="14">
        <v>2003</v>
      </c>
      <c r="C1656" s="34">
        <v>10111.576722642325</v>
      </c>
      <c r="D1656" s="32">
        <v>0.10063773797106071</v>
      </c>
      <c r="K1656" s="34">
        <v>100475</v>
      </c>
      <c r="L1656" s="32">
        <v>0.76319999999999988</v>
      </c>
      <c r="M1656" s="34">
        <f t="shared" si="445"/>
        <v>76682.51999999999</v>
      </c>
      <c r="N1656" s="34">
        <f>K1656-M1656</f>
        <v>23792.48000000001</v>
      </c>
      <c r="O1656" s="34">
        <v>1960</v>
      </c>
      <c r="P1656" s="14" t="s">
        <v>177</v>
      </c>
      <c r="Q1656" s="15" t="s">
        <v>203</v>
      </c>
    </row>
    <row r="1657" spans="1:17">
      <c r="A1657" s="14" t="s">
        <v>149</v>
      </c>
      <c r="B1657" s="14">
        <v>2004</v>
      </c>
      <c r="C1657" s="34">
        <v>13582.136612026958</v>
      </c>
      <c r="D1657" s="32">
        <v>0.13420420544466141</v>
      </c>
      <c r="K1657" s="34">
        <v>101205</v>
      </c>
      <c r="L1657" s="32">
        <v>0.76159999999999994</v>
      </c>
      <c r="M1657" s="34">
        <f t="shared" si="445"/>
        <v>77077.727999999988</v>
      </c>
      <c r="N1657" s="34">
        <f t="shared" ref="N1657:N1662" si="447">K1657-M1657</f>
        <v>24127.272000000012</v>
      </c>
      <c r="O1657" s="34">
        <v>2260</v>
      </c>
      <c r="P1657" s="14" t="s">
        <v>177</v>
      </c>
      <c r="Q1657" s="15" t="s">
        <v>203</v>
      </c>
    </row>
    <row r="1658" spans="1:17">
      <c r="A1658" s="14" t="s">
        <v>149</v>
      </c>
      <c r="B1658" s="14">
        <v>2005</v>
      </c>
      <c r="C1658" s="34">
        <v>19077.7154760798</v>
      </c>
      <c r="D1658" s="32">
        <v>0.18725856630002061</v>
      </c>
      <c r="K1658" s="34">
        <v>101879</v>
      </c>
      <c r="L1658" s="32">
        <v>0.76</v>
      </c>
      <c r="M1658" s="34">
        <f t="shared" si="445"/>
        <v>77428.040000000008</v>
      </c>
      <c r="N1658" s="34">
        <f t="shared" si="447"/>
        <v>24450.959999999992</v>
      </c>
      <c r="O1658" s="34">
        <v>2470</v>
      </c>
      <c r="P1658" s="14" t="s">
        <v>177</v>
      </c>
      <c r="Q1658" s="15" t="s">
        <v>203</v>
      </c>
    </row>
    <row r="1659" spans="1:17">
      <c r="A1659" s="14" t="s">
        <v>149</v>
      </c>
      <c r="B1659" s="14">
        <v>2006</v>
      </c>
      <c r="C1659" s="34">
        <v>23482.830183769256</v>
      </c>
      <c r="D1659" s="32">
        <v>0.22911195847377194</v>
      </c>
      <c r="K1659" s="34">
        <v>102495</v>
      </c>
      <c r="L1659" s="32">
        <v>0.75739999999999996</v>
      </c>
      <c r="M1659" s="34">
        <f t="shared" si="445"/>
        <v>77629.713000000003</v>
      </c>
      <c r="N1659" s="34">
        <f t="shared" si="447"/>
        <v>24865.286999999997</v>
      </c>
      <c r="O1659" s="34">
        <v>2740</v>
      </c>
      <c r="P1659" s="14" t="s">
        <v>177</v>
      </c>
      <c r="Q1659" s="15" t="s">
        <v>203</v>
      </c>
    </row>
    <row r="1660" spans="1:17">
      <c r="A1660" s="14" t="s">
        <v>149</v>
      </c>
      <c r="B1660" s="14">
        <v>2007</v>
      </c>
      <c r="C1660" s="34">
        <v>28149.295804967289</v>
      </c>
      <c r="D1660" s="32">
        <v>0.27311912565702839</v>
      </c>
      <c r="K1660" s="34">
        <v>103066</v>
      </c>
      <c r="L1660" s="32">
        <v>0.75480000000000003</v>
      </c>
      <c r="M1660" s="34">
        <f t="shared" si="445"/>
        <v>77794.216800000009</v>
      </c>
      <c r="N1660" s="34">
        <f t="shared" si="447"/>
        <v>25271.783199999991</v>
      </c>
      <c r="O1660" s="34">
        <v>2910</v>
      </c>
      <c r="P1660" s="14" t="s">
        <v>177</v>
      </c>
      <c r="Q1660" s="15" t="s">
        <v>203</v>
      </c>
    </row>
    <row r="1661" spans="1:17">
      <c r="A1661" s="14" t="s">
        <v>149</v>
      </c>
      <c r="B1661" s="14">
        <v>2008</v>
      </c>
      <c r="C1661" s="34">
        <v>33846.745719454346</v>
      </c>
      <c r="D1661" s="32">
        <v>0.3268132950915778</v>
      </c>
      <c r="K1661" s="34">
        <v>103566</v>
      </c>
      <c r="L1661" s="32">
        <v>0.75219999999999998</v>
      </c>
      <c r="M1661" s="34">
        <f t="shared" si="445"/>
        <v>77902.345199999996</v>
      </c>
      <c r="N1661" s="34">
        <f t="shared" si="447"/>
        <v>25663.654800000004</v>
      </c>
      <c r="O1661" s="34">
        <v>3240</v>
      </c>
      <c r="P1661" s="14" t="s">
        <v>177</v>
      </c>
      <c r="Q1661" s="15" t="s">
        <v>203</v>
      </c>
    </row>
    <row r="1662" spans="1:17">
      <c r="A1662" s="14" t="s">
        <v>149</v>
      </c>
      <c r="B1662" s="14">
        <v>2009</v>
      </c>
      <c r="C1662" s="34">
        <v>39403.606866674716</v>
      </c>
      <c r="D1662" s="32">
        <v>0.37900109521939379</v>
      </c>
      <c r="E1662" s="41" t="s">
        <v>207</v>
      </c>
      <c r="F1662" s="41" t="s">
        <v>207</v>
      </c>
      <c r="G1662" s="41" t="s">
        <v>207</v>
      </c>
      <c r="H1662" s="41" t="s">
        <v>207</v>
      </c>
      <c r="I1662" s="41" t="s">
        <v>207</v>
      </c>
      <c r="J1662" s="41" t="s">
        <v>207</v>
      </c>
      <c r="K1662" s="34">
        <v>103967</v>
      </c>
      <c r="L1662" s="32">
        <v>0.74959999999999993</v>
      </c>
      <c r="M1662" s="34">
        <f t="shared" si="445"/>
        <v>77933.663199999995</v>
      </c>
      <c r="N1662" s="34">
        <f t="shared" si="447"/>
        <v>26033.336800000005</v>
      </c>
      <c r="O1662" s="34">
        <v>3260</v>
      </c>
      <c r="P1662" s="14" t="s">
        <v>177</v>
      </c>
      <c r="Q1662" s="15" t="s">
        <v>203</v>
      </c>
    </row>
    <row r="1663" spans="1:17" s="35" customFormat="1">
      <c r="A1663" s="35" t="s">
        <v>149</v>
      </c>
      <c r="B1663" s="35">
        <v>2010</v>
      </c>
      <c r="C1663" s="36">
        <v>45914.849453224699</v>
      </c>
      <c r="D1663" s="37">
        <v>0.44148893705023751</v>
      </c>
      <c r="E1663" s="38"/>
      <c r="F1663" s="38"/>
      <c r="G1663" s="37"/>
      <c r="H1663" s="38"/>
      <c r="I1663" s="38"/>
      <c r="J1663" s="38"/>
      <c r="K1663" s="36">
        <v>104000</v>
      </c>
      <c r="L1663" s="39" t="s">
        <v>207</v>
      </c>
      <c r="M1663" s="39" t="s">
        <v>207</v>
      </c>
      <c r="N1663" s="39" t="s">
        <v>207</v>
      </c>
      <c r="O1663" s="36">
        <v>3260</v>
      </c>
      <c r="P1663" s="35" t="s">
        <v>177</v>
      </c>
      <c r="Q1663" s="40" t="s">
        <v>203</v>
      </c>
    </row>
    <row r="1664" spans="1:17">
      <c r="A1664" s="14" t="s">
        <v>150</v>
      </c>
      <c r="B1664" s="14">
        <v>2000</v>
      </c>
      <c r="C1664" s="34">
        <v>115000</v>
      </c>
      <c r="D1664" s="32">
        <v>8.8796231951200677E-2</v>
      </c>
      <c r="K1664" s="34">
        <v>1295100</v>
      </c>
      <c r="L1664" s="32">
        <v>0.89200000000000002</v>
      </c>
      <c r="M1664" s="34">
        <f>K1664*L1664</f>
        <v>1155229.2</v>
      </c>
      <c r="N1664" s="34">
        <f>K1664-M1664</f>
        <v>139870.80000000005</v>
      </c>
      <c r="O1664" s="34">
        <v>5190</v>
      </c>
      <c r="P1664" s="14" t="s">
        <v>178</v>
      </c>
      <c r="Q1664" s="15" t="s">
        <v>194</v>
      </c>
    </row>
    <row r="1665" spans="1:17">
      <c r="A1665" s="14" t="s">
        <v>150</v>
      </c>
      <c r="B1665" s="14">
        <v>2001</v>
      </c>
      <c r="C1665" s="34">
        <v>200000</v>
      </c>
      <c r="D1665" s="32">
        <v>0.15384627218944014</v>
      </c>
      <c r="K1665" s="34">
        <v>1299999</v>
      </c>
      <c r="L1665" s="32">
        <v>0.88919999999999999</v>
      </c>
      <c r="M1665" s="34">
        <f t="shared" ref="M1665:M1673" si="448">K1665*L1665</f>
        <v>1155959.1107999999</v>
      </c>
      <c r="N1665" s="34">
        <f t="shared" ref="N1665:N1666" si="449">K1665-M1665</f>
        <v>144039.88920000009</v>
      </c>
      <c r="O1665" s="34">
        <v>5920</v>
      </c>
      <c r="P1665" s="14" t="s">
        <v>178</v>
      </c>
      <c r="Q1665" s="15" t="s">
        <v>194</v>
      </c>
    </row>
    <row r="1666" spans="1:17">
      <c r="A1666" s="14" t="s">
        <v>150</v>
      </c>
      <c r="B1666" s="14">
        <v>2002</v>
      </c>
      <c r="C1666" s="34">
        <v>257067</v>
      </c>
      <c r="D1666" s="32">
        <v>0.19704297943315469</v>
      </c>
      <c r="K1666" s="34">
        <v>1304624</v>
      </c>
      <c r="L1666" s="32">
        <v>0.88639999999999997</v>
      </c>
      <c r="M1666" s="34">
        <f t="shared" si="448"/>
        <v>1156418.7135999999</v>
      </c>
      <c r="N1666" s="34">
        <f t="shared" si="449"/>
        <v>148205.2864000001</v>
      </c>
      <c r="O1666" s="34">
        <v>6620</v>
      </c>
      <c r="P1666" s="14" t="s">
        <v>178</v>
      </c>
      <c r="Q1666" s="15" t="s">
        <v>194</v>
      </c>
    </row>
    <row r="1667" spans="1:17">
      <c r="A1667" s="14" t="s">
        <v>150</v>
      </c>
      <c r="B1667" s="14">
        <v>2003</v>
      </c>
      <c r="C1667" s="34">
        <v>314133</v>
      </c>
      <c r="D1667" s="32">
        <v>0.23995847573244194</v>
      </c>
      <c r="K1667" s="34">
        <v>1309114</v>
      </c>
      <c r="L1667" s="32">
        <v>0.88359999999999994</v>
      </c>
      <c r="M1667" s="34">
        <f t="shared" si="448"/>
        <v>1156733.1303999999</v>
      </c>
      <c r="N1667" s="34">
        <f>K1667-M1667</f>
        <v>152380.86960000009</v>
      </c>
      <c r="O1667" s="34">
        <v>7900</v>
      </c>
      <c r="P1667" s="14" t="s">
        <v>178</v>
      </c>
      <c r="Q1667" s="15" t="s">
        <v>194</v>
      </c>
    </row>
    <row r="1668" spans="1:17">
      <c r="A1668" s="14" t="s">
        <v>150</v>
      </c>
      <c r="B1668" s="14">
        <v>2004</v>
      </c>
      <c r="C1668" s="34">
        <v>356933</v>
      </c>
      <c r="D1668" s="32">
        <v>0.27171419131965219</v>
      </c>
      <c r="K1668" s="34">
        <v>1313634</v>
      </c>
      <c r="L1668" s="32">
        <v>0.88080000000000003</v>
      </c>
      <c r="M1668" s="34">
        <f t="shared" si="448"/>
        <v>1157048.8271999999</v>
      </c>
      <c r="N1668" s="34">
        <f t="shared" ref="N1668:N1673" si="450">K1668-M1668</f>
        <v>156585.17280000006</v>
      </c>
      <c r="O1668" s="34">
        <v>9240</v>
      </c>
      <c r="P1668" s="14" t="s">
        <v>178</v>
      </c>
      <c r="Q1668" s="15" t="s">
        <v>194</v>
      </c>
    </row>
    <row r="1669" spans="1:17">
      <c r="A1669" s="14" t="s">
        <v>150</v>
      </c>
      <c r="B1669" s="14">
        <v>2005</v>
      </c>
      <c r="C1669" s="34">
        <v>758500</v>
      </c>
      <c r="D1669" s="32">
        <v>0.57536220890540846</v>
      </c>
      <c r="K1669" s="34">
        <v>1318300</v>
      </c>
      <c r="L1669" s="32">
        <v>0.878</v>
      </c>
      <c r="M1669" s="34">
        <f t="shared" si="448"/>
        <v>1157467.3999999999</v>
      </c>
      <c r="N1669" s="34">
        <f t="shared" si="450"/>
        <v>160832.60000000009</v>
      </c>
      <c r="O1669" s="34">
        <v>10190</v>
      </c>
      <c r="P1669" s="14" t="s">
        <v>178</v>
      </c>
      <c r="Q1669" s="15" t="s">
        <v>194</v>
      </c>
    </row>
    <row r="1670" spans="1:17">
      <c r="A1670" s="14" t="s">
        <v>150</v>
      </c>
      <c r="B1670" s="14">
        <v>2006</v>
      </c>
      <c r="C1670" s="34">
        <v>1526731</v>
      </c>
      <c r="D1670" s="32">
        <v>1.1538451655420929</v>
      </c>
      <c r="K1670" s="34">
        <v>1323168</v>
      </c>
      <c r="L1670" s="32">
        <v>0.87459999999999993</v>
      </c>
      <c r="M1670" s="34">
        <f t="shared" si="448"/>
        <v>1157242.7327999999</v>
      </c>
      <c r="N1670" s="34">
        <f t="shared" si="450"/>
        <v>165925.26720000012</v>
      </c>
      <c r="O1670" s="34">
        <v>12750</v>
      </c>
      <c r="P1670" s="14" t="s">
        <v>178</v>
      </c>
      <c r="Q1670" s="15" t="s">
        <v>194</v>
      </c>
    </row>
    <row r="1671" spans="1:17">
      <c r="A1671" s="14" t="s">
        <v>150</v>
      </c>
      <c r="B1671" s="14">
        <v>2007</v>
      </c>
      <c r="C1671" s="34">
        <v>1424500</v>
      </c>
      <c r="D1671" s="32">
        <v>1.0724912213073776</v>
      </c>
      <c r="K1671" s="34">
        <v>1328216</v>
      </c>
      <c r="L1671" s="32">
        <v>0.87120000000000009</v>
      </c>
      <c r="M1671" s="34">
        <f t="shared" si="448"/>
        <v>1157141.7792000002</v>
      </c>
      <c r="N1671" s="34">
        <f t="shared" si="450"/>
        <v>171074.22079999978</v>
      </c>
      <c r="O1671" s="34">
        <v>15270</v>
      </c>
      <c r="P1671" s="14" t="s">
        <v>178</v>
      </c>
      <c r="Q1671" s="15" t="s">
        <v>194</v>
      </c>
    </row>
    <row r="1672" spans="1:17">
      <c r="A1672" s="14" t="s">
        <v>150</v>
      </c>
      <c r="B1672" s="14">
        <v>2008</v>
      </c>
      <c r="C1672" s="34">
        <v>1543500</v>
      </c>
      <c r="D1672" s="32">
        <v>1.1575775393208878</v>
      </c>
      <c r="K1672" s="34">
        <v>1333388</v>
      </c>
      <c r="L1672" s="32">
        <v>0.86780000000000002</v>
      </c>
      <c r="M1672" s="34">
        <f t="shared" si="448"/>
        <v>1157114.1063999999</v>
      </c>
      <c r="N1672" s="34">
        <f t="shared" si="450"/>
        <v>176273.89360000007</v>
      </c>
      <c r="O1672" s="34">
        <v>15580</v>
      </c>
      <c r="P1672" s="14" t="s">
        <v>178</v>
      </c>
      <c r="Q1672" s="15" t="s">
        <v>194</v>
      </c>
    </row>
    <row r="1673" spans="1:17">
      <c r="A1673" s="14" t="s">
        <v>150</v>
      </c>
      <c r="B1673" s="14">
        <v>2009</v>
      </c>
      <c r="C1673" s="34">
        <v>1581500</v>
      </c>
      <c r="D1673" s="32">
        <v>1.1814714792112566</v>
      </c>
      <c r="E1673" s="41" t="s">
        <v>207</v>
      </c>
      <c r="F1673" s="41" t="s">
        <v>207</v>
      </c>
      <c r="G1673" s="41" t="s">
        <v>207</v>
      </c>
      <c r="H1673" s="41" t="s">
        <v>207</v>
      </c>
      <c r="I1673" s="41" t="s">
        <v>207</v>
      </c>
      <c r="J1673" s="41" t="s">
        <v>207</v>
      </c>
      <c r="K1673" s="34">
        <v>1338585</v>
      </c>
      <c r="L1673" s="32">
        <v>0.86439999999999995</v>
      </c>
      <c r="M1673" s="34">
        <f t="shared" si="448"/>
        <v>1157072.8739999998</v>
      </c>
      <c r="N1673" s="34">
        <f t="shared" si="450"/>
        <v>181512.12600000016</v>
      </c>
      <c r="O1673" s="34">
        <v>16490</v>
      </c>
      <c r="P1673" s="14" t="s">
        <v>178</v>
      </c>
      <c r="Q1673" s="15" t="s">
        <v>194</v>
      </c>
    </row>
    <row r="1674" spans="1:17" s="35" customFormat="1">
      <c r="A1674" s="35" t="s">
        <v>150</v>
      </c>
      <c r="B1674" s="35">
        <v>2010</v>
      </c>
      <c r="C1674" s="36">
        <v>1639155</v>
      </c>
      <c r="D1674" s="37">
        <v>1.2196093750000001</v>
      </c>
      <c r="E1674" s="38"/>
      <c r="F1674" s="38"/>
      <c r="G1674" s="37"/>
      <c r="H1674" s="38"/>
      <c r="I1674" s="38"/>
      <c r="J1674" s="38"/>
      <c r="K1674" s="36">
        <v>1344000</v>
      </c>
      <c r="L1674" s="39" t="s">
        <v>207</v>
      </c>
      <c r="M1674" s="39" t="s">
        <v>207</v>
      </c>
      <c r="N1674" s="39" t="s">
        <v>207</v>
      </c>
      <c r="O1674" s="36">
        <v>16490</v>
      </c>
      <c r="P1674" s="35" t="s">
        <v>178</v>
      </c>
      <c r="Q1674" s="40" t="s">
        <v>194</v>
      </c>
    </row>
    <row r="1675" spans="1:17">
      <c r="A1675" s="14" t="s">
        <v>151</v>
      </c>
      <c r="B1675" s="14">
        <v>2000</v>
      </c>
      <c r="C1675" s="34">
        <v>155245.87383621553</v>
      </c>
      <c r="D1675" s="32">
        <v>1.6233165037508813E-2</v>
      </c>
      <c r="K1675" s="34">
        <v>9563500</v>
      </c>
      <c r="L1675" s="32">
        <v>0.36599999999999999</v>
      </c>
      <c r="M1675" s="34">
        <f>K1675*L1675</f>
        <v>3500241</v>
      </c>
      <c r="N1675" s="34">
        <f>K1675-M1675</f>
        <v>6063259</v>
      </c>
      <c r="O1675" s="34">
        <v>2090</v>
      </c>
      <c r="P1675" s="14" t="s">
        <v>177</v>
      </c>
      <c r="Q1675" s="15" t="s">
        <v>192</v>
      </c>
    </row>
    <row r="1676" spans="1:17">
      <c r="A1676" s="14" t="s">
        <v>151</v>
      </c>
      <c r="B1676" s="14">
        <v>2001</v>
      </c>
      <c r="C1676" s="34">
        <v>474003.83938525175</v>
      </c>
      <c r="D1676" s="32">
        <v>4.8999735298673894E-2</v>
      </c>
      <c r="K1676" s="34">
        <v>9673600</v>
      </c>
      <c r="L1676" s="32">
        <v>0.36219999999999997</v>
      </c>
      <c r="M1676" s="34">
        <f t="shared" ref="M1676:M1684" si="451">K1676*L1676</f>
        <v>3503777.9199999995</v>
      </c>
      <c r="N1676" s="34">
        <f t="shared" ref="N1676:N1677" si="452">K1676-M1676</f>
        <v>6169822.0800000001</v>
      </c>
      <c r="O1676" s="34">
        <v>2060</v>
      </c>
      <c r="P1676" s="14" t="s">
        <v>177</v>
      </c>
      <c r="Q1676" s="15" t="s">
        <v>192</v>
      </c>
    </row>
    <row r="1677" spans="1:17">
      <c r="A1677" s="14" t="s">
        <v>151</v>
      </c>
      <c r="B1677" s="14">
        <v>2002</v>
      </c>
      <c r="C1677" s="34">
        <v>786328.26127583196</v>
      </c>
      <c r="D1677" s="32">
        <v>8.0386045786179777E-2</v>
      </c>
      <c r="K1677" s="34">
        <v>9781900</v>
      </c>
      <c r="L1677" s="32">
        <v>0.35840000000000005</v>
      </c>
      <c r="M1677" s="34">
        <f t="shared" si="451"/>
        <v>3505832.9600000004</v>
      </c>
      <c r="N1677" s="34">
        <f t="shared" si="452"/>
        <v>6276067.0399999991</v>
      </c>
      <c r="O1677" s="34">
        <v>2000</v>
      </c>
      <c r="P1677" s="14" t="s">
        <v>177</v>
      </c>
      <c r="Q1677" s="15" t="s">
        <v>192</v>
      </c>
    </row>
    <row r="1678" spans="1:17">
      <c r="A1678" s="14" t="s">
        <v>151</v>
      </c>
      <c r="B1678" s="14">
        <v>2003</v>
      </c>
      <c r="C1678" s="34">
        <v>1505002.6803115241</v>
      </c>
      <c r="D1678" s="32">
        <v>0.15295053561165106</v>
      </c>
      <c r="K1678" s="34">
        <v>9839800</v>
      </c>
      <c r="L1678" s="32">
        <v>0.35460000000000003</v>
      </c>
      <c r="M1678" s="34">
        <f t="shared" si="451"/>
        <v>3489193.08</v>
      </c>
      <c r="N1678" s="34">
        <f>K1678-M1678</f>
        <v>6350606.9199999999</v>
      </c>
      <c r="O1678" s="34">
        <v>2260</v>
      </c>
      <c r="P1678" s="14" t="s">
        <v>177</v>
      </c>
      <c r="Q1678" s="15" t="s">
        <v>192</v>
      </c>
    </row>
    <row r="1679" spans="1:17">
      <c r="A1679" s="14" t="s">
        <v>151</v>
      </c>
      <c r="B1679" s="14">
        <v>2004</v>
      </c>
      <c r="C1679" s="34">
        <v>2472537.9314527833</v>
      </c>
      <c r="D1679" s="32">
        <v>0.24893660459232242</v>
      </c>
      <c r="K1679" s="34">
        <v>9932400</v>
      </c>
      <c r="L1679" s="32">
        <v>0.3508</v>
      </c>
      <c r="M1679" s="34">
        <f t="shared" si="451"/>
        <v>3484285.92</v>
      </c>
      <c r="N1679" s="34">
        <f t="shared" ref="N1679:N1684" si="453">K1679-M1679</f>
        <v>6448114.0800000001</v>
      </c>
      <c r="O1679" s="34">
        <v>2650</v>
      </c>
      <c r="P1679" s="14" t="s">
        <v>177</v>
      </c>
      <c r="Q1679" s="15" t="s">
        <v>192</v>
      </c>
    </row>
    <row r="1680" spans="1:17">
      <c r="A1680" s="14" t="s">
        <v>151</v>
      </c>
      <c r="B1680" s="14">
        <v>2005</v>
      </c>
      <c r="C1680" s="34">
        <v>4673876.8137374455</v>
      </c>
      <c r="D1680" s="32">
        <v>0.46603617646200474</v>
      </c>
      <c r="K1680" s="34">
        <v>10029000</v>
      </c>
      <c r="L1680" s="32">
        <v>0.34700000000000003</v>
      </c>
      <c r="M1680" s="34">
        <f t="shared" si="451"/>
        <v>3480063.0000000005</v>
      </c>
      <c r="N1680" s="34">
        <f t="shared" si="453"/>
        <v>6548937</v>
      </c>
      <c r="O1680" s="34">
        <v>2870</v>
      </c>
      <c r="P1680" s="14" t="s">
        <v>177</v>
      </c>
      <c r="Q1680" s="15" t="s">
        <v>192</v>
      </c>
    </row>
    <row r="1681" spans="1:17">
      <c r="A1681" s="14" t="s">
        <v>151</v>
      </c>
      <c r="B1681" s="14">
        <v>2006</v>
      </c>
      <c r="C1681" s="34">
        <v>5729777.1666238168</v>
      </c>
      <c r="D1681" s="32">
        <v>0.56573070631449307</v>
      </c>
      <c r="K1681" s="34">
        <v>10128100</v>
      </c>
      <c r="L1681" s="32">
        <v>0.34299999999999997</v>
      </c>
      <c r="M1681" s="34">
        <f t="shared" si="451"/>
        <v>3473938.3</v>
      </c>
      <c r="N1681" s="34">
        <f t="shared" si="453"/>
        <v>6654161.7000000002</v>
      </c>
      <c r="O1681" s="34">
        <v>3040</v>
      </c>
      <c r="P1681" s="14" t="s">
        <v>177</v>
      </c>
      <c r="Q1681" s="15" t="s">
        <v>192</v>
      </c>
    </row>
    <row r="1682" spans="1:17">
      <c r="A1682" s="14" t="s">
        <v>151</v>
      </c>
      <c r="B1682" s="14">
        <v>2007</v>
      </c>
      <c r="C1682" s="34">
        <v>6480616.8549439246</v>
      </c>
      <c r="D1682" s="32">
        <v>0.63377636620023903</v>
      </c>
      <c r="K1682" s="34">
        <v>10225400</v>
      </c>
      <c r="L1682" s="32">
        <v>0.33899999999999997</v>
      </c>
      <c r="M1682" s="34">
        <f t="shared" si="451"/>
        <v>3466410.5999999996</v>
      </c>
      <c r="N1682" s="34">
        <f t="shared" si="453"/>
        <v>6758989.4000000004</v>
      </c>
      <c r="O1682" s="34">
        <v>3210</v>
      </c>
      <c r="P1682" s="14" t="s">
        <v>177</v>
      </c>
      <c r="Q1682" s="15" t="s">
        <v>192</v>
      </c>
    </row>
    <row r="1683" spans="1:17">
      <c r="A1683" s="14" t="s">
        <v>151</v>
      </c>
      <c r="B1683" s="14">
        <v>2008</v>
      </c>
      <c r="C1683" s="34">
        <v>7236201.0878323549</v>
      </c>
      <c r="D1683" s="32">
        <v>0.70065271285582165</v>
      </c>
      <c r="K1683" s="34">
        <v>10327800</v>
      </c>
      <c r="L1683" s="32">
        <v>0.33500000000000002</v>
      </c>
      <c r="M1683" s="34">
        <f t="shared" si="451"/>
        <v>3459813</v>
      </c>
      <c r="N1683" s="34">
        <f t="shared" si="453"/>
        <v>6867987</v>
      </c>
      <c r="O1683" s="34">
        <v>3540</v>
      </c>
      <c r="P1683" s="14" t="s">
        <v>177</v>
      </c>
      <c r="Q1683" s="15" t="s">
        <v>192</v>
      </c>
    </row>
    <row r="1684" spans="1:17">
      <c r="A1684" s="14" t="s">
        <v>151</v>
      </c>
      <c r="B1684" s="14">
        <v>2009</v>
      </c>
      <c r="C1684" s="34">
        <v>8230245.2164283842</v>
      </c>
      <c r="D1684" s="32">
        <v>0.78890440607988344</v>
      </c>
      <c r="E1684" s="33">
        <v>114.3364</v>
      </c>
      <c r="F1684" s="33">
        <v>22.323124</v>
      </c>
      <c r="G1684" s="33">
        <v>0.78653935976182887</v>
      </c>
      <c r="H1684" s="33">
        <v>31.874887999999999</v>
      </c>
      <c r="I1684" s="33">
        <v>17.26398</v>
      </c>
      <c r="J1684" s="33">
        <v>121.6476</v>
      </c>
      <c r="K1684" s="34">
        <v>10432500</v>
      </c>
      <c r="L1684" s="32">
        <v>0.33100000000000002</v>
      </c>
      <c r="M1684" s="34">
        <f t="shared" si="451"/>
        <v>3453157.5</v>
      </c>
      <c r="N1684" s="34">
        <f t="shared" si="453"/>
        <v>6979342.5</v>
      </c>
      <c r="O1684" s="34">
        <v>3720</v>
      </c>
      <c r="P1684" s="14" t="s">
        <v>177</v>
      </c>
      <c r="Q1684" s="15" t="s">
        <v>192</v>
      </c>
    </row>
    <row r="1685" spans="1:17" s="35" customFormat="1">
      <c r="A1685" s="35" t="s">
        <v>151</v>
      </c>
      <c r="B1685" s="35">
        <v>2010</v>
      </c>
      <c r="C1685" s="36">
        <v>9121490.6072654501</v>
      </c>
      <c r="D1685" s="37">
        <v>0.86582730016757947</v>
      </c>
      <c r="E1685" s="38"/>
      <c r="F1685" s="38"/>
      <c r="G1685" s="37"/>
      <c r="H1685" s="38"/>
      <c r="I1685" s="38"/>
      <c r="J1685" s="38"/>
      <c r="K1685" s="36">
        <v>10535000</v>
      </c>
      <c r="L1685" s="39" t="s">
        <v>207</v>
      </c>
      <c r="M1685" s="39" t="s">
        <v>207</v>
      </c>
      <c r="N1685" s="39" t="s">
        <v>207</v>
      </c>
      <c r="O1685" s="36">
        <v>3720</v>
      </c>
      <c r="P1685" s="35" t="s">
        <v>177</v>
      </c>
      <c r="Q1685" s="40" t="s">
        <v>192</v>
      </c>
    </row>
    <row r="1686" spans="1:17">
      <c r="A1686" s="14" t="s">
        <v>152</v>
      </c>
      <c r="B1686" s="14">
        <v>2000</v>
      </c>
      <c r="C1686" s="34">
        <v>14185637.56602676</v>
      </c>
      <c r="D1686" s="32">
        <v>0.2134476021804827</v>
      </c>
      <c r="K1686" s="34">
        <v>66459578</v>
      </c>
      <c r="L1686" s="32">
        <v>0.35299999999999998</v>
      </c>
      <c r="M1686" s="34">
        <f>K1686*L1686</f>
        <v>23460231.033999998</v>
      </c>
      <c r="N1686" s="34">
        <f>K1686-M1686</f>
        <v>42999346.966000006</v>
      </c>
      <c r="O1686" s="34">
        <v>3990</v>
      </c>
      <c r="P1686" s="14" t="s">
        <v>177</v>
      </c>
      <c r="Q1686" s="15" t="s">
        <v>192</v>
      </c>
    </row>
    <row r="1687" spans="1:17">
      <c r="A1687" s="14" t="s">
        <v>152</v>
      </c>
      <c r="B1687" s="14">
        <v>2001</v>
      </c>
      <c r="C1687" s="34">
        <v>17196281.031196654</v>
      </c>
      <c r="D1687" s="32">
        <v>0.2549708045881281</v>
      </c>
      <c r="K1687" s="34">
        <v>67444118</v>
      </c>
      <c r="L1687" s="32">
        <v>0.3478</v>
      </c>
      <c r="M1687" s="34">
        <f t="shared" ref="M1687:M1695" si="454">K1687*L1687</f>
        <v>23457064.240400001</v>
      </c>
      <c r="N1687" s="34">
        <f t="shared" ref="N1687:N1688" si="455">K1687-M1687</f>
        <v>43987053.759599999</v>
      </c>
      <c r="O1687" s="34">
        <v>3310</v>
      </c>
      <c r="P1687" s="14" t="s">
        <v>177</v>
      </c>
      <c r="Q1687" s="15" t="s">
        <v>192</v>
      </c>
    </row>
    <row r="1688" spans="1:17">
      <c r="A1688" s="14" t="s">
        <v>152</v>
      </c>
      <c r="B1688" s="14">
        <v>2002</v>
      </c>
      <c r="C1688" s="34">
        <v>21611670.62942569</v>
      </c>
      <c r="D1688" s="32">
        <v>0.3159687121502025</v>
      </c>
      <c r="K1688" s="34">
        <v>68398135</v>
      </c>
      <c r="L1688" s="32">
        <v>0.34259999999999996</v>
      </c>
      <c r="M1688" s="34">
        <f t="shared" si="454"/>
        <v>23433201.050999999</v>
      </c>
      <c r="N1688" s="34">
        <f t="shared" si="455"/>
        <v>44964933.949000001</v>
      </c>
      <c r="O1688" s="34">
        <v>3310</v>
      </c>
      <c r="P1688" s="14" t="s">
        <v>177</v>
      </c>
      <c r="Q1688" s="15" t="s">
        <v>192</v>
      </c>
    </row>
    <row r="1689" spans="1:17">
      <c r="A1689" s="14" t="s">
        <v>152</v>
      </c>
      <c r="B1689" s="14">
        <v>2003</v>
      </c>
      <c r="C1689" s="34">
        <v>25083759.783533789</v>
      </c>
      <c r="D1689" s="32">
        <v>0.36180523013960747</v>
      </c>
      <c r="K1689" s="34">
        <v>69329456</v>
      </c>
      <c r="L1689" s="32">
        <v>0.33740000000000003</v>
      </c>
      <c r="M1689" s="34">
        <f t="shared" si="454"/>
        <v>23391758.454400003</v>
      </c>
      <c r="N1689" s="34">
        <f>K1689-M1689</f>
        <v>45937697.545599997</v>
      </c>
      <c r="O1689" s="34">
        <v>3620</v>
      </c>
      <c r="P1689" s="14" t="s">
        <v>177</v>
      </c>
      <c r="Q1689" s="15" t="s">
        <v>192</v>
      </c>
    </row>
    <row r="1690" spans="1:17">
      <c r="A1690" s="14" t="s">
        <v>152</v>
      </c>
      <c r="B1690" s="14">
        <v>2004</v>
      </c>
      <c r="C1690" s="34">
        <v>29278414.276050732</v>
      </c>
      <c r="D1690" s="32">
        <v>0.41677355408150712</v>
      </c>
      <c r="K1690" s="34">
        <v>70250173</v>
      </c>
      <c r="L1690" s="32">
        <v>0.3322</v>
      </c>
      <c r="M1690" s="34">
        <f t="shared" si="454"/>
        <v>23337107.470600002</v>
      </c>
      <c r="N1690" s="34">
        <f t="shared" ref="N1690:N1695" si="456">K1690-M1690</f>
        <v>46913065.529399998</v>
      </c>
      <c r="O1690" s="34">
        <v>4820</v>
      </c>
      <c r="P1690" s="14" t="s">
        <v>177</v>
      </c>
      <c r="Q1690" s="15" t="s">
        <v>192</v>
      </c>
    </row>
    <row r="1691" spans="1:17">
      <c r="A1691" s="14" t="s">
        <v>152</v>
      </c>
      <c r="B1691" s="14">
        <v>2005</v>
      </c>
      <c r="C1691" s="34">
        <v>39559384.174511291</v>
      </c>
      <c r="D1691" s="32">
        <v>0.5558510532397859</v>
      </c>
      <c r="K1691" s="34">
        <v>71169037</v>
      </c>
      <c r="L1691" s="32">
        <v>0.32700000000000001</v>
      </c>
      <c r="M1691" s="34">
        <f t="shared" si="454"/>
        <v>23272275.098999999</v>
      </c>
      <c r="N1691" s="34">
        <f t="shared" si="456"/>
        <v>47896761.901000001</v>
      </c>
      <c r="O1691" s="34">
        <v>6200</v>
      </c>
      <c r="P1691" s="14" t="s">
        <v>177</v>
      </c>
      <c r="Q1691" s="15" t="s">
        <v>192</v>
      </c>
    </row>
    <row r="1692" spans="1:17">
      <c r="A1692" s="14" t="s">
        <v>152</v>
      </c>
      <c r="B1692" s="14">
        <v>2006</v>
      </c>
      <c r="C1692" s="34">
        <v>46620175.501297511</v>
      </c>
      <c r="D1692" s="32">
        <v>0.64671265764910746</v>
      </c>
      <c r="K1692" s="34">
        <v>72087928</v>
      </c>
      <c r="L1692" s="32">
        <v>0.32240000000000002</v>
      </c>
      <c r="M1692" s="34">
        <f t="shared" si="454"/>
        <v>23241147.987200003</v>
      </c>
      <c r="N1692" s="34">
        <f t="shared" si="456"/>
        <v>48846780.012799993</v>
      </c>
      <c r="O1692" s="34">
        <v>7150</v>
      </c>
      <c r="P1692" s="14" t="s">
        <v>177</v>
      </c>
      <c r="Q1692" s="15" t="s">
        <v>192</v>
      </c>
    </row>
    <row r="1693" spans="1:17">
      <c r="A1693" s="14" t="s">
        <v>152</v>
      </c>
      <c r="B1693" s="14">
        <v>2007</v>
      </c>
      <c r="C1693" s="34">
        <v>54941503.137373246</v>
      </c>
      <c r="D1693" s="32">
        <v>0.75258481480144035</v>
      </c>
      <c r="K1693" s="34">
        <v>73003736</v>
      </c>
      <c r="L1693" s="32">
        <v>0.31780000000000003</v>
      </c>
      <c r="M1693" s="34">
        <f t="shared" si="454"/>
        <v>23200587.300800003</v>
      </c>
      <c r="N1693" s="34">
        <f t="shared" si="456"/>
        <v>49803148.699199997</v>
      </c>
      <c r="O1693" s="34">
        <v>8090</v>
      </c>
      <c r="P1693" s="14" t="s">
        <v>177</v>
      </c>
      <c r="Q1693" s="15" t="s">
        <v>192</v>
      </c>
    </row>
    <row r="1694" spans="1:17">
      <c r="A1694" s="14" t="s">
        <v>152</v>
      </c>
      <c r="B1694" s="14">
        <v>2008</v>
      </c>
      <c r="C1694" s="34">
        <v>58932307.452740893</v>
      </c>
      <c r="D1694" s="32">
        <v>0.79730633104817517</v>
      </c>
      <c r="K1694" s="34">
        <v>73914260</v>
      </c>
      <c r="L1694" s="32">
        <v>0.31319999999999998</v>
      </c>
      <c r="M1694" s="34">
        <f t="shared" si="454"/>
        <v>23149946.231999997</v>
      </c>
      <c r="N1694" s="34">
        <f t="shared" si="456"/>
        <v>50764313.768000007</v>
      </c>
      <c r="O1694" s="34">
        <v>8890</v>
      </c>
      <c r="P1694" s="14" t="s">
        <v>177</v>
      </c>
      <c r="Q1694" s="15" t="s">
        <v>192</v>
      </c>
    </row>
    <row r="1695" spans="1:17">
      <c r="A1695" s="14" t="s">
        <v>152</v>
      </c>
      <c r="B1695" s="14">
        <v>2009</v>
      </c>
      <c r="C1695" s="34">
        <v>56201145.449280284</v>
      </c>
      <c r="D1695" s="32">
        <v>0.75119451125494718</v>
      </c>
      <c r="E1695" s="33">
        <v>166.1207</v>
      </c>
      <c r="F1695" s="33">
        <v>36.069584150000004</v>
      </c>
      <c r="G1695" s="41" t="s">
        <v>207</v>
      </c>
      <c r="H1695" s="33">
        <v>17.810063499999998</v>
      </c>
      <c r="I1695" s="33">
        <v>44.250900000000001</v>
      </c>
      <c r="J1695" s="33">
        <v>3232.7849999999999</v>
      </c>
      <c r="K1695" s="34">
        <v>74815703</v>
      </c>
      <c r="L1695" s="32">
        <v>0.30859999999999999</v>
      </c>
      <c r="M1695" s="34">
        <f t="shared" si="454"/>
        <v>23088125.945799999</v>
      </c>
      <c r="N1695" s="34">
        <f t="shared" si="456"/>
        <v>51727577.054200001</v>
      </c>
      <c r="O1695" s="34">
        <v>8730</v>
      </c>
      <c r="P1695" s="14" t="s">
        <v>177</v>
      </c>
      <c r="Q1695" s="15" t="s">
        <v>192</v>
      </c>
    </row>
    <row r="1696" spans="1:17" s="35" customFormat="1">
      <c r="A1696" s="35" t="s">
        <v>152</v>
      </c>
      <c r="B1696" s="35">
        <v>2010</v>
      </c>
      <c r="C1696" s="36">
        <v>55073241.697657354</v>
      </c>
      <c r="D1696" s="37">
        <v>0.72747165573815931</v>
      </c>
      <c r="E1696" s="38"/>
      <c r="F1696" s="38"/>
      <c r="G1696" s="37"/>
      <c r="H1696" s="38"/>
      <c r="I1696" s="38"/>
      <c r="J1696" s="38"/>
      <c r="K1696" s="36">
        <v>75705000</v>
      </c>
      <c r="L1696" s="39" t="s">
        <v>207</v>
      </c>
      <c r="M1696" s="39" t="s">
        <v>207</v>
      </c>
      <c r="N1696" s="39" t="s">
        <v>207</v>
      </c>
      <c r="O1696" s="36">
        <v>8730</v>
      </c>
      <c r="P1696" s="35" t="s">
        <v>177</v>
      </c>
      <c r="Q1696" s="40" t="s">
        <v>192</v>
      </c>
    </row>
    <row r="1697" spans="1:17">
      <c r="A1697" s="14" t="s">
        <v>153</v>
      </c>
      <c r="B1697" s="14">
        <v>2000</v>
      </c>
      <c r="C1697" s="34">
        <v>4848.2035169787714</v>
      </c>
      <c r="D1697" s="32">
        <v>1.0769652440005295E-3</v>
      </c>
      <c r="K1697" s="34">
        <v>4501727</v>
      </c>
      <c r="L1697" s="32">
        <v>0.54200000000000004</v>
      </c>
      <c r="M1697" s="34">
        <f>K1697*L1697</f>
        <v>2439936.034</v>
      </c>
      <c r="N1697" s="34">
        <f>K1697-M1697</f>
        <v>2061790.966</v>
      </c>
      <c r="O1697" s="34">
        <v>650</v>
      </c>
      <c r="P1697" s="14" t="s">
        <v>177</v>
      </c>
      <c r="Q1697" s="15" t="s">
        <v>191</v>
      </c>
    </row>
    <row r="1698" spans="1:17">
      <c r="A1698" s="14" t="s">
        <v>153</v>
      </c>
      <c r="B1698" s="14">
        <v>2001</v>
      </c>
      <c r="C1698" s="34">
        <v>7220.728642308809</v>
      </c>
      <c r="D1698" s="32">
        <v>1.5814254788604919E-3</v>
      </c>
      <c r="K1698" s="34">
        <v>4565962</v>
      </c>
      <c r="L1698" s="32">
        <v>0.53900000000000003</v>
      </c>
      <c r="M1698" s="34">
        <f t="shared" ref="M1698:M1706" si="457">K1698*L1698</f>
        <v>2461053.5180000002</v>
      </c>
      <c r="N1698" s="34">
        <f t="shared" ref="N1698:N1699" si="458">K1698-M1698</f>
        <v>2104908.4819999998</v>
      </c>
      <c r="O1698" s="34">
        <v>740</v>
      </c>
      <c r="P1698" s="14" t="s">
        <v>177</v>
      </c>
      <c r="Q1698" s="15" t="s">
        <v>191</v>
      </c>
    </row>
    <row r="1699" spans="1:17">
      <c r="A1699" s="14" t="s">
        <v>153</v>
      </c>
      <c r="B1699" s="14">
        <v>2002</v>
      </c>
      <c r="C1699" s="34">
        <v>13406.977385250111</v>
      </c>
      <c r="D1699" s="32">
        <v>2.8933407913722558E-3</v>
      </c>
      <c r="K1699" s="34">
        <v>4633736</v>
      </c>
      <c r="L1699" s="32">
        <v>0.53600000000000003</v>
      </c>
      <c r="M1699" s="34">
        <f t="shared" si="457"/>
        <v>2483682.4960000003</v>
      </c>
      <c r="N1699" s="34">
        <f t="shared" si="458"/>
        <v>2150053.5039999997</v>
      </c>
      <c r="O1699" s="34">
        <v>870</v>
      </c>
      <c r="P1699" s="14" t="s">
        <v>177</v>
      </c>
      <c r="Q1699" s="15" t="s">
        <v>191</v>
      </c>
    </row>
    <row r="1700" spans="1:17">
      <c r="A1700" s="14" t="s">
        <v>153</v>
      </c>
      <c r="B1700" s="14">
        <v>2003</v>
      </c>
      <c r="C1700" s="34">
        <v>23254.430273460031</v>
      </c>
      <c r="D1700" s="32">
        <v>4.9436899333249922E-3</v>
      </c>
      <c r="K1700" s="34">
        <v>4703861</v>
      </c>
      <c r="L1700" s="32">
        <v>0.53299999999999992</v>
      </c>
      <c r="M1700" s="34">
        <f t="shared" si="457"/>
        <v>2507157.9129999997</v>
      </c>
      <c r="N1700" s="34">
        <f>K1700-M1700</f>
        <v>2196703.0870000003</v>
      </c>
      <c r="O1700" s="34">
        <v>1130</v>
      </c>
      <c r="P1700" s="14" t="s">
        <v>177</v>
      </c>
      <c r="Q1700" s="15" t="s">
        <v>191</v>
      </c>
    </row>
    <row r="1701" spans="1:17">
      <c r="A1701" s="14" t="s">
        <v>153</v>
      </c>
      <c r="B1701" s="14">
        <v>2004</v>
      </c>
      <c r="C1701" s="34">
        <v>32672.323488357095</v>
      </c>
      <c r="D1701" s="32">
        <v>6.8435265697952569E-3</v>
      </c>
      <c r="K1701" s="34">
        <v>4774194</v>
      </c>
      <c r="L1701" s="32">
        <v>0.53</v>
      </c>
      <c r="M1701" s="34">
        <f t="shared" si="457"/>
        <v>2530322.8200000003</v>
      </c>
      <c r="N1701" s="34">
        <f t="shared" ref="N1701:N1706" si="459">K1701-M1701</f>
        <v>2243871.1799999997</v>
      </c>
      <c r="O1701" s="34">
        <v>1450</v>
      </c>
      <c r="P1701" s="14" t="s">
        <v>177</v>
      </c>
      <c r="Q1701" s="15" t="s">
        <v>191</v>
      </c>
    </row>
    <row r="1702" spans="1:17">
      <c r="A1702" s="14" t="s">
        <v>153</v>
      </c>
      <c r="B1702" s="14">
        <v>2005</v>
      </c>
      <c r="C1702" s="34">
        <v>65470.641323432028</v>
      </c>
      <c r="D1702" s="32">
        <v>1.3518090737242239E-2</v>
      </c>
      <c r="K1702" s="34">
        <v>4843187</v>
      </c>
      <c r="L1702" s="32">
        <v>0.52700000000000002</v>
      </c>
      <c r="M1702" s="34">
        <f t="shared" si="457"/>
        <v>2552359.5490000001</v>
      </c>
      <c r="N1702" s="34">
        <f t="shared" si="459"/>
        <v>2290827.4509999999</v>
      </c>
      <c r="O1702" s="34">
        <v>1620</v>
      </c>
      <c r="P1702" s="14" t="s">
        <v>177</v>
      </c>
      <c r="Q1702" s="15" t="s">
        <v>191</v>
      </c>
    </row>
    <row r="1703" spans="1:17">
      <c r="A1703" s="14" t="s">
        <v>153</v>
      </c>
      <c r="B1703" s="14">
        <v>2006</v>
      </c>
      <c r="C1703" s="34">
        <v>171439.99181262974</v>
      </c>
      <c r="D1703" s="32">
        <v>3.4911667370770873E-2</v>
      </c>
      <c r="K1703" s="34">
        <v>4910679</v>
      </c>
      <c r="L1703" s="32">
        <v>0.52259999999999995</v>
      </c>
      <c r="M1703" s="34">
        <f t="shared" si="457"/>
        <v>2566320.8454</v>
      </c>
      <c r="N1703" s="34">
        <f t="shared" si="459"/>
        <v>2344358.1546</v>
      </c>
      <c r="O1703" s="34">
        <v>1860</v>
      </c>
      <c r="P1703" s="14" t="s">
        <v>177</v>
      </c>
      <c r="Q1703" s="15" t="s">
        <v>191</v>
      </c>
    </row>
    <row r="1704" spans="1:17">
      <c r="A1704" s="14" t="s">
        <v>153</v>
      </c>
      <c r="B1704" s="14">
        <v>2007</v>
      </c>
      <c r="C1704" s="34">
        <v>336825.6237013971</v>
      </c>
      <c r="D1704" s="32">
        <v>6.7671187989317511E-2</v>
      </c>
      <c r="K1704" s="34">
        <v>4977386</v>
      </c>
      <c r="L1704" s="32">
        <v>0.51819999999999999</v>
      </c>
      <c r="M1704" s="34">
        <f t="shared" si="457"/>
        <v>2579281.4251999999</v>
      </c>
      <c r="N1704" s="34">
        <f t="shared" si="459"/>
        <v>2398104.5748000001</v>
      </c>
      <c r="O1704" s="34">
        <v>2210</v>
      </c>
      <c r="P1704" s="14" t="s">
        <v>177</v>
      </c>
      <c r="Q1704" s="15" t="s">
        <v>191</v>
      </c>
    </row>
    <row r="1705" spans="1:17">
      <c r="A1705" s="14" t="s">
        <v>153</v>
      </c>
      <c r="B1705" s="14">
        <v>2008</v>
      </c>
      <c r="C1705" s="34">
        <v>797287.80517620419</v>
      </c>
      <c r="D1705" s="32">
        <v>0.15807854702243593</v>
      </c>
      <c r="K1705" s="34">
        <v>5043618</v>
      </c>
      <c r="L1705" s="32">
        <v>0.51380000000000003</v>
      </c>
      <c r="M1705" s="34">
        <f t="shared" si="457"/>
        <v>2591410.9284000001</v>
      </c>
      <c r="N1705" s="34">
        <f t="shared" si="459"/>
        <v>2452207.0715999999</v>
      </c>
      <c r="O1705" s="34">
        <v>2760</v>
      </c>
      <c r="P1705" s="14" t="s">
        <v>177</v>
      </c>
      <c r="Q1705" s="15" t="s">
        <v>191</v>
      </c>
    </row>
    <row r="1706" spans="1:17">
      <c r="A1706" s="14" t="s">
        <v>153</v>
      </c>
      <c r="B1706" s="14">
        <v>2009</v>
      </c>
      <c r="C1706" s="34">
        <v>1454267.2743147614</v>
      </c>
      <c r="D1706" s="32">
        <v>0.28459904923710777</v>
      </c>
      <c r="E1706" s="41" t="s">
        <v>207</v>
      </c>
      <c r="F1706" s="41" t="s">
        <v>207</v>
      </c>
      <c r="G1706" s="41" t="s">
        <v>207</v>
      </c>
      <c r="H1706" s="41" t="s">
        <v>207</v>
      </c>
      <c r="I1706" s="41" t="s">
        <v>207</v>
      </c>
      <c r="J1706" s="41" t="s">
        <v>207</v>
      </c>
      <c r="K1706" s="34">
        <v>5109881</v>
      </c>
      <c r="L1706" s="32">
        <v>0.50939999999999996</v>
      </c>
      <c r="M1706" s="34">
        <f t="shared" si="457"/>
        <v>2602973.3813999998</v>
      </c>
      <c r="N1706" s="34">
        <f t="shared" si="459"/>
        <v>2506907.6186000002</v>
      </c>
      <c r="O1706" s="34">
        <v>3420</v>
      </c>
      <c r="P1706" s="14" t="s">
        <v>177</v>
      </c>
      <c r="Q1706" s="15" t="s">
        <v>191</v>
      </c>
    </row>
    <row r="1707" spans="1:17" s="35" customFormat="1">
      <c r="A1707" s="35" t="s">
        <v>153</v>
      </c>
      <c r="B1707" s="35">
        <v>2010</v>
      </c>
      <c r="C1707" s="36">
        <v>2172214.7447019396</v>
      </c>
      <c r="D1707" s="37">
        <v>0.41967054573066842</v>
      </c>
      <c r="E1707" s="38"/>
      <c r="F1707" s="38"/>
      <c r="G1707" s="37"/>
      <c r="H1707" s="38"/>
      <c r="I1707" s="38"/>
      <c r="J1707" s="38"/>
      <c r="K1707" s="36">
        <v>5176000</v>
      </c>
      <c r="L1707" s="39" t="s">
        <v>207</v>
      </c>
      <c r="M1707" s="39" t="s">
        <v>207</v>
      </c>
      <c r="N1707" s="39" t="s">
        <v>207</v>
      </c>
      <c r="O1707" s="36">
        <v>3420</v>
      </c>
      <c r="P1707" s="35" t="s">
        <v>177</v>
      </c>
      <c r="Q1707" s="40" t="s">
        <v>191</v>
      </c>
    </row>
    <row r="1708" spans="1:17">
      <c r="A1708" s="14" t="s">
        <v>154</v>
      </c>
      <c r="B1708" s="14">
        <v>2000</v>
      </c>
      <c r="C1708" s="34">
        <v>142061</v>
      </c>
      <c r="D1708" s="32">
        <v>2.8888368338860423E-3</v>
      </c>
      <c r="K1708" s="226">
        <v>24432843</v>
      </c>
      <c r="L1708" s="32">
        <v>0.879</v>
      </c>
      <c r="M1708" s="34">
        <f>'3. Mobile, banking, population'!K1718*L1708</f>
        <v>29886000</v>
      </c>
      <c r="N1708" s="34">
        <f>'3. Mobile, banking, population'!K1718-M1708</f>
        <v>4114000</v>
      </c>
      <c r="O1708" s="34">
        <v>270</v>
      </c>
      <c r="P1708" s="14" t="s">
        <v>177</v>
      </c>
      <c r="Q1708" s="15" t="s">
        <v>193</v>
      </c>
    </row>
    <row r="1709" spans="1:17">
      <c r="A1709" s="14" t="s">
        <v>154</v>
      </c>
      <c r="B1709" s="14">
        <v>2001</v>
      </c>
      <c r="C1709" s="34">
        <v>302758</v>
      </c>
      <c r="D1709" s="32">
        <v>6.2188571637013619E-3</v>
      </c>
      <c r="K1709" s="226">
        <v>25215902</v>
      </c>
      <c r="L1709" s="32">
        <v>0.87819999999999998</v>
      </c>
      <c r="M1709" s="34">
        <f>'3. Mobile, banking, population'!K1717*L1709</f>
        <v>28725803.443</v>
      </c>
      <c r="N1709" s="34">
        <f>'3. Mobile, banking, population'!K1717-M1709</f>
        <v>3984061.557</v>
      </c>
      <c r="O1709" s="34">
        <v>240</v>
      </c>
      <c r="P1709" s="14" t="s">
        <v>177</v>
      </c>
      <c r="Q1709" s="15" t="s">
        <v>193</v>
      </c>
    </row>
    <row r="1710" spans="1:17">
      <c r="A1710" s="14" t="s">
        <v>154</v>
      </c>
      <c r="B1710" s="14">
        <v>2002</v>
      </c>
      <c r="C1710" s="34">
        <v>490530</v>
      </c>
      <c r="D1710" s="32">
        <v>1.0176443130543021E-2</v>
      </c>
      <c r="K1710" s="226">
        <v>26035327</v>
      </c>
      <c r="L1710" s="32">
        <v>0.87739999999999996</v>
      </c>
      <c r="M1710" s="34">
        <f>'3. Mobile, banking, population'!K1716*L1710</f>
        <v>27775733.351</v>
      </c>
      <c r="N1710" s="34">
        <f>'3. Mobile, banking, population'!K1716-M1710</f>
        <v>3881131.6490000002</v>
      </c>
      <c r="O1710" s="34">
        <v>240</v>
      </c>
      <c r="P1710" s="14" t="s">
        <v>177</v>
      </c>
      <c r="Q1710" s="15" t="s">
        <v>193</v>
      </c>
    </row>
    <row r="1711" spans="1:17">
      <c r="A1711" s="14" t="s">
        <v>154</v>
      </c>
      <c r="B1711" s="14">
        <v>2003</v>
      </c>
      <c r="C1711" s="34">
        <v>690605</v>
      </c>
      <c r="D1711" s="32">
        <v>1.4443890201294838E-2</v>
      </c>
      <c r="K1711" s="226">
        <v>26890404</v>
      </c>
      <c r="L1711" s="32">
        <v>0.87659999999999993</v>
      </c>
      <c r="M1711" s="34">
        <f>'3. Mobile, banking, population'!K1715*L1711</f>
        <v>26856871.0704</v>
      </c>
      <c r="N1711" s="34">
        <f>'3. Mobile, banking, population'!K1715-M1711</f>
        <v>3780672.9296000004</v>
      </c>
      <c r="O1711" s="34">
        <v>240</v>
      </c>
      <c r="P1711" s="14" t="s">
        <v>177</v>
      </c>
      <c r="Q1711" s="15" t="s">
        <v>193</v>
      </c>
    </row>
    <row r="1712" spans="1:17">
      <c r="A1712" s="14" t="s">
        <v>154</v>
      </c>
      <c r="B1712" s="14">
        <v>2004</v>
      </c>
      <c r="C1712" s="34">
        <v>1040124</v>
      </c>
      <c r="D1712" s="32">
        <v>2.19196823710897E-2</v>
      </c>
      <c r="K1712" s="226">
        <v>27778909</v>
      </c>
      <c r="L1712" s="32">
        <v>0.87580000000000002</v>
      </c>
      <c r="M1712" s="34">
        <f>'3. Mobile, banking, population'!K1714*L1712</f>
        <v>25968988.637200002</v>
      </c>
      <c r="N1712" s="34">
        <f>'3. Mobile, banking, population'!K1714-M1712</f>
        <v>3682745.3627999984</v>
      </c>
      <c r="O1712" s="34">
        <v>280</v>
      </c>
      <c r="P1712" s="14" t="s">
        <v>177</v>
      </c>
      <c r="Q1712" s="15" t="s">
        <v>193</v>
      </c>
    </row>
    <row r="1713" spans="1:17">
      <c r="A1713" s="14" t="s">
        <v>154</v>
      </c>
      <c r="B1713" s="14">
        <v>2005</v>
      </c>
      <c r="C1713" s="34">
        <v>1525125</v>
      </c>
      <c r="D1713" s="32">
        <v>3.2377033084492884E-2</v>
      </c>
      <c r="K1713" s="226">
        <v>28699255</v>
      </c>
      <c r="L1713" s="32">
        <v>0.875</v>
      </c>
      <c r="M1713" s="34">
        <f>'3. Mobile, banking, population'!K1713*L1713</f>
        <v>25111848.125</v>
      </c>
      <c r="N1713" s="34">
        <f>'3. Mobile, banking, population'!K1713-M1713</f>
        <v>3587406.875</v>
      </c>
      <c r="O1713" s="34">
        <v>300</v>
      </c>
      <c r="P1713" s="14" t="s">
        <v>177</v>
      </c>
      <c r="Q1713" s="15" t="s">
        <v>193</v>
      </c>
    </row>
    <row r="1714" spans="1:17">
      <c r="A1714" s="14" t="s">
        <v>154</v>
      </c>
      <c r="B1714" s="14">
        <v>2006</v>
      </c>
      <c r="C1714" s="34">
        <v>2697616</v>
      </c>
      <c r="D1714" s="32">
        <v>5.7656459222766646E-2</v>
      </c>
      <c r="K1714" s="226">
        <v>29651734</v>
      </c>
      <c r="L1714" s="32">
        <v>0.87340000000000007</v>
      </c>
      <c r="M1714" s="34">
        <f>'3. Mobile, banking, population'!K1712*L1714</f>
        <v>24262099.1206</v>
      </c>
      <c r="N1714" s="34">
        <f>'3. Mobile, banking, population'!K1712-M1714</f>
        <v>3516809.8794</v>
      </c>
      <c r="O1714" s="34">
        <v>340</v>
      </c>
      <c r="P1714" s="14" t="s">
        <v>177</v>
      </c>
      <c r="Q1714" s="15" t="s">
        <v>193</v>
      </c>
    </row>
    <row r="1715" spans="1:17">
      <c r="A1715" s="14" t="s">
        <v>154</v>
      </c>
      <c r="B1715" s="14">
        <v>2007</v>
      </c>
      <c r="C1715" s="34">
        <v>5163414</v>
      </c>
      <c r="D1715" s="32">
        <v>0.11101883814759828</v>
      </c>
      <c r="K1715" s="226">
        <v>30637544</v>
      </c>
      <c r="L1715" s="32">
        <v>0.87180000000000002</v>
      </c>
      <c r="M1715" s="34">
        <f>'3. Mobile, banking, population'!K1711*L1715</f>
        <v>23443054.207200002</v>
      </c>
      <c r="N1715" s="34">
        <f>'3. Mobile, banking, population'!K1711-M1715</f>
        <v>3447349.7927999981</v>
      </c>
      <c r="O1715" s="34">
        <v>370</v>
      </c>
      <c r="P1715" s="14" t="s">
        <v>177</v>
      </c>
      <c r="Q1715" s="15" t="s">
        <v>193</v>
      </c>
    </row>
    <row r="1716" spans="1:17">
      <c r="A1716" s="14" t="s">
        <v>154</v>
      </c>
      <c r="B1716" s="14">
        <v>2008</v>
      </c>
      <c r="C1716" s="34">
        <v>8553840</v>
      </c>
      <c r="D1716" s="32">
        <v>0.18491510694320143</v>
      </c>
      <c r="K1716" s="226">
        <v>31656865</v>
      </c>
      <c r="L1716" s="32">
        <v>0.87019999999999997</v>
      </c>
      <c r="M1716" s="34">
        <f>'3. Mobile, banking, population'!K1710*L1716</f>
        <v>22655941.555399999</v>
      </c>
      <c r="N1716" s="34">
        <f>'3. Mobile, banking, population'!K1710-M1716</f>
        <v>3379385.444600001</v>
      </c>
      <c r="O1716" s="34">
        <v>420</v>
      </c>
      <c r="P1716" s="14" t="s">
        <v>177</v>
      </c>
      <c r="Q1716" s="15" t="s">
        <v>193</v>
      </c>
    </row>
    <row r="1717" spans="1:17">
      <c r="A1717" s="14" t="s">
        <v>154</v>
      </c>
      <c r="B1717" s="14">
        <v>2009</v>
      </c>
      <c r="C1717" s="34">
        <v>11722000</v>
      </c>
      <c r="D1717" s="32">
        <v>0.25477952876698229</v>
      </c>
      <c r="E1717" s="33">
        <v>19.573461999999999</v>
      </c>
      <c r="F1717" s="33">
        <v>3.3272433000000001</v>
      </c>
      <c r="G1717" s="33">
        <v>1</v>
      </c>
      <c r="H1717" s="33">
        <v>2.7253550999999998</v>
      </c>
      <c r="I1717" s="33">
        <v>3.2890079999999999</v>
      </c>
      <c r="J1717" s="33">
        <v>4.527806</v>
      </c>
      <c r="K1717" s="226">
        <v>32709865</v>
      </c>
      <c r="L1717" s="32">
        <v>0.86860000000000004</v>
      </c>
      <c r="M1717" s="34">
        <f>'3. Mobile, banking, population'!K1711*L1717</f>
        <v>23357004.9144</v>
      </c>
      <c r="N1717" s="34">
        <f>'3. Mobile, banking, population'!K1711-M1717</f>
        <v>3533399.0855999999</v>
      </c>
      <c r="O1717" s="34">
        <v>460</v>
      </c>
      <c r="P1717" s="14" t="s">
        <v>177</v>
      </c>
      <c r="Q1717" s="15" t="s">
        <v>193</v>
      </c>
    </row>
    <row r="1718" spans="1:17" s="35" customFormat="1">
      <c r="A1718" s="35" t="s">
        <v>154</v>
      </c>
      <c r="B1718" s="35">
        <v>2010</v>
      </c>
      <c r="C1718" s="36">
        <v>15463748</v>
      </c>
      <c r="D1718" s="37">
        <v>0.45756148656645756</v>
      </c>
      <c r="E1718" s="38"/>
      <c r="F1718" s="38"/>
      <c r="G1718" s="37"/>
      <c r="H1718" s="38"/>
      <c r="I1718" s="38"/>
      <c r="J1718" s="38"/>
      <c r="K1718" s="36">
        <v>34000000</v>
      </c>
      <c r="L1718" s="39" t="s">
        <v>207</v>
      </c>
      <c r="M1718" s="39" t="s">
        <v>207</v>
      </c>
      <c r="N1718" s="39" t="s">
        <v>207</v>
      </c>
      <c r="O1718" s="36">
        <v>460</v>
      </c>
      <c r="P1718" s="35" t="s">
        <v>177</v>
      </c>
      <c r="Q1718" s="40" t="s">
        <v>193</v>
      </c>
    </row>
    <row r="1719" spans="1:17">
      <c r="A1719" s="14" t="s">
        <v>155</v>
      </c>
      <c r="B1719" s="14">
        <v>2000</v>
      </c>
      <c r="C1719" s="34">
        <v>875565.01217793056</v>
      </c>
      <c r="D1719" s="32">
        <v>2.7039852089493582E-2</v>
      </c>
      <c r="K1719" s="226">
        <v>49175848</v>
      </c>
      <c r="L1719" s="32">
        <v>0.32899999999999996</v>
      </c>
      <c r="M1719" s="34">
        <f>K1719*L1719</f>
        <v>16178853.991999999</v>
      </c>
      <c r="N1719" s="34">
        <f>K1719-M1719</f>
        <v>32996994.008000001</v>
      </c>
      <c r="O1719" s="34">
        <v>700</v>
      </c>
      <c r="P1719" s="14" t="s">
        <v>177</v>
      </c>
      <c r="Q1719" s="15" t="s">
        <v>191</v>
      </c>
    </row>
    <row r="1720" spans="1:17">
      <c r="A1720" s="14" t="s">
        <v>155</v>
      </c>
      <c r="B1720" s="14">
        <v>2001</v>
      </c>
      <c r="C1720" s="34">
        <v>1586884.2411768408</v>
      </c>
      <c r="D1720" s="32">
        <v>4.6486422928906347E-2</v>
      </c>
      <c r="K1720" s="226">
        <v>48683865</v>
      </c>
      <c r="L1720" s="32">
        <v>0.3276</v>
      </c>
      <c r="M1720" s="34">
        <f t="shared" ref="M1720:M1728" si="460">K1720*L1720</f>
        <v>15948834.174000001</v>
      </c>
      <c r="N1720" s="34">
        <f t="shared" ref="N1720:N1721" si="461">K1720-M1720</f>
        <v>32735030.825999998</v>
      </c>
      <c r="O1720" s="34">
        <v>730</v>
      </c>
      <c r="P1720" s="14" t="s">
        <v>177</v>
      </c>
      <c r="Q1720" s="15" t="s">
        <v>191</v>
      </c>
    </row>
    <row r="1721" spans="1:17">
      <c r="A1721" s="14" t="s">
        <v>155</v>
      </c>
      <c r="B1721" s="14">
        <v>2002</v>
      </c>
      <c r="C1721" s="34">
        <v>2484584.4234193456</v>
      </c>
      <c r="D1721" s="32">
        <v>6.9192540420893164E-2</v>
      </c>
      <c r="K1721" s="226">
        <v>48202500</v>
      </c>
      <c r="L1721" s="32">
        <v>0.32619999999999999</v>
      </c>
      <c r="M1721" s="34">
        <f t="shared" si="460"/>
        <v>15723655.5</v>
      </c>
      <c r="N1721" s="34">
        <f t="shared" si="461"/>
        <v>32478844.5</v>
      </c>
      <c r="O1721" s="34">
        <v>790</v>
      </c>
      <c r="P1721" s="14" t="s">
        <v>177</v>
      </c>
      <c r="Q1721" s="15" t="s">
        <v>191</v>
      </c>
    </row>
    <row r="1722" spans="1:17">
      <c r="A1722" s="14" t="s">
        <v>155</v>
      </c>
      <c r="B1722" s="14">
        <v>2003</v>
      </c>
      <c r="C1722" s="34">
        <v>4402672.5564533956</v>
      </c>
      <c r="D1722" s="32">
        <v>0.11692051937640043</v>
      </c>
      <c r="K1722" s="226">
        <v>47812950</v>
      </c>
      <c r="L1722" s="32">
        <v>0.32479999999999998</v>
      </c>
      <c r="M1722" s="34">
        <f t="shared" si="460"/>
        <v>15529646.159999998</v>
      </c>
      <c r="N1722" s="34">
        <f>K1722-M1722</f>
        <v>32283303.840000004</v>
      </c>
      <c r="O1722" s="34">
        <v>980</v>
      </c>
      <c r="P1722" s="14" t="s">
        <v>177</v>
      </c>
      <c r="Q1722" s="15" t="s">
        <v>191</v>
      </c>
    </row>
    <row r="1723" spans="1:17">
      <c r="A1723" s="14" t="s">
        <v>155</v>
      </c>
      <c r="B1723" s="14">
        <v>2004</v>
      </c>
      <c r="C1723" s="34">
        <v>7107208.7274508839</v>
      </c>
      <c r="D1723" s="32">
        <v>0.18071680262070786</v>
      </c>
      <c r="K1723" s="226">
        <v>47451600</v>
      </c>
      <c r="L1723" s="32">
        <v>0.32340000000000002</v>
      </c>
      <c r="M1723" s="34">
        <f t="shared" si="460"/>
        <v>15345847.440000001</v>
      </c>
      <c r="N1723" s="34">
        <f t="shared" ref="N1723:N1728" si="462">K1723-M1723</f>
        <v>32105752.559999999</v>
      </c>
      <c r="O1723" s="34">
        <v>1270</v>
      </c>
      <c r="P1723" s="14" t="s">
        <v>177</v>
      </c>
      <c r="Q1723" s="15" t="s">
        <v>191</v>
      </c>
    </row>
    <row r="1724" spans="1:17">
      <c r="A1724" s="14" t="s">
        <v>155</v>
      </c>
      <c r="B1724" s="14">
        <v>2005</v>
      </c>
      <c r="C1724" s="34">
        <v>20272544.542111062</v>
      </c>
      <c r="D1724" s="32">
        <v>0.49577857405153741</v>
      </c>
      <c r="K1724" s="226">
        <v>47105150</v>
      </c>
      <c r="L1724" s="32">
        <v>0.32200000000000001</v>
      </c>
      <c r="M1724" s="34">
        <f t="shared" si="460"/>
        <v>15167858.300000001</v>
      </c>
      <c r="N1724" s="34">
        <f t="shared" si="462"/>
        <v>31937291.699999999</v>
      </c>
      <c r="O1724" s="34">
        <v>1540</v>
      </c>
      <c r="P1724" s="14" t="s">
        <v>177</v>
      </c>
      <c r="Q1724" s="15" t="s">
        <v>191</v>
      </c>
    </row>
    <row r="1725" spans="1:17">
      <c r="A1725" s="14" t="s">
        <v>155</v>
      </c>
      <c r="B1725" s="14">
        <v>2006</v>
      </c>
      <c r="C1725" s="34">
        <v>32704935.396216597</v>
      </c>
      <c r="D1725" s="32">
        <v>0.77270288236621665</v>
      </c>
      <c r="K1725" s="226">
        <v>46787750</v>
      </c>
      <c r="L1725" s="32">
        <v>0.32140000000000002</v>
      </c>
      <c r="M1725" s="34">
        <f t="shared" si="460"/>
        <v>15037582.850000001</v>
      </c>
      <c r="N1725" s="34">
        <f t="shared" si="462"/>
        <v>31750167.149999999</v>
      </c>
      <c r="O1725" s="34">
        <v>1950</v>
      </c>
      <c r="P1725" s="14" t="s">
        <v>177</v>
      </c>
      <c r="Q1725" s="15" t="s">
        <v>191</v>
      </c>
    </row>
    <row r="1726" spans="1:17">
      <c r="A1726" s="14" t="s">
        <v>155</v>
      </c>
      <c r="B1726" s="14">
        <v>2007</v>
      </c>
      <c r="C1726" s="34">
        <v>36757465.249686226</v>
      </c>
      <c r="D1726" s="32">
        <v>0.84230517999983556</v>
      </c>
      <c r="K1726" s="226">
        <v>46509350</v>
      </c>
      <c r="L1726" s="32">
        <v>0.32079999999999997</v>
      </c>
      <c r="M1726" s="34">
        <f t="shared" si="460"/>
        <v>14920199.479999999</v>
      </c>
      <c r="N1726" s="34">
        <f t="shared" si="462"/>
        <v>31589150.520000003</v>
      </c>
      <c r="O1726" s="34">
        <v>2570</v>
      </c>
      <c r="P1726" s="14" t="s">
        <v>177</v>
      </c>
      <c r="Q1726" s="15" t="s">
        <v>191</v>
      </c>
    </row>
    <row r="1727" spans="1:17">
      <c r="A1727" s="14" t="s">
        <v>155</v>
      </c>
      <c r="B1727" s="14">
        <v>2008</v>
      </c>
      <c r="C1727" s="34">
        <v>37453804.17859643</v>
      </c>
      <c r="D1727" s="32">
        <v>0.83510249710634443</v>
      </c>
      <c r="K1727" s="226">
        <v>46258200</v>
      </c>
      <c r="L1727" s="32">
        <v>0.32020000000000004</v>
      </c>
      <c r="M1727" s="34">
        <f t="shared" si="460"/>
        <v>14811875.640000002</v>
      </c>
      <c r="N1727" s="34">
        <f t="shared" si="462"/>
        <v>31446324.359999999</v>
      </c>
      <c r="O1727" s="34">
        <v>3210</v>
      </c>
      <c r="P1727" s="14" t="s">
        <v>177</v>
      </c>
      <c r="Q1727" s="15" t="s">
        <v>191</v>
      </c>
    </row>
    <row r="1728" spans="1:17">
      <c r="A1728" s="14" t="s">
        <v>155</v>
      </c>
      <c r="B1728" s="14">
        <v>2009</v>
      </c>
      <c r="C1728" s="34">
        <v>37090978.997249529</v>
      </c>
      <c r="D1728" s="32">
        <v>0.80657110853845804</v>
      </c>
      <c r="E1728" s="33">
        <v>314.53229999999996</v>
      </c>
      <c r="F1728" s="41" t="s">
        <v>207</v>
      </c>
      <c r="G1728" s="41" t="s">
        <v>207</v>
      </c>
      <c r="H1728" s="33">
        <v>2.743093</v>
      </c>
      <c r="I1728" s="33">
        <v>71.335489999999993</v>
      </c>
      <c r="J1728" s="33">
        <v>187.16839999999999</v>
      </c>
      <c r="K1728" s="226">
        <v>46008406</v>
      </c>
      <c r="L1728" s="32">
        <v>0.3196</v>
      </c>
      <c r="M1728" s="34">
        <f t="shared" si="460"/>
        <v>14704286.557599999</v>
      </c>
      <c r="N1728" s="34">
        <f t="shared" si="462"/>
        <v>31304119.442400001</v>
      </c>
      <c r="O1728" s="34">
        <v>2800</v>
      </c>
      <c r="P1728" s="14" t="s">
        <v>177</v>
      </c>
      <c r="Q1728" s="15" t="s">
        <v>191</v>
      </c>
    </row>
    <row r="1729" spans="1:17" s="35" customFormat="1">
      <c r="A1729" s="35" t="s">
        <v>155</v>
      </c>
      <c r="B1729" s="35">
        <v>2010</v>
      </c>
      <c r="C1729" s="36">
        <v>38227050.939925268</v>
      </c>
      <c r="D1729" s="37">
        <v>0.83538135795291235</v>
      </c>
      <c r="E1729" s="38"/>
      <c r="F1729" s="38"/>
      <c r="G1729" s="37"/>
      <c r="H1729" s="38"/>
      <c r="I1729" s="38"/>
      <c r="J1729" s="38"/>
      <c r="K1729" s="36">
        <v>45760000</v>
      </c>
      <c r="L1729" s="39" t="s">
        <v>207</v>
      </c>
      <c r="M1729" s="39" t="s">
        <v>207</v>
      </c>
      <c r="N1729" s="39" t="s">
        <v>207</v>
      </c>
      <c r="O1729" s="36">
        <v>2800</v>
      </c>
      <c r="P1729" s="35" t="s">
        <v>177</v>
      </c>
      <c r="Q1729" s="40" t="s">
        <v>191</v>
      </c>
    </row>
    <row r="1730" spans="1:17">
      <c r="A1730" s="14" t="s">
        <v>171</v>
      </c>
      <c r="B1730" s="14">
        <v>2000</v>
      </c>
      <c r="C1730" s="34">
        <v>4666673.0129999993</v>
      </c>
      <c r="D1730" s="32">
        <v>0.95</v>
      </c>
      <c r="K1730" s="34">
        <v>2443284.2999999998</v>
      </c>
      <c r="L1730" s="32">
        <v>0.222</v>
      </c>
      <c r="M1730" s="34">
        <f>K1730*L1730</f>
        <v>542409.11459999997</v>
      </c>
      <c r="N1730" s="34">
        <f>K1730-M1730</f>
        <v>1900875.1853999998</v>
      </c>
      <c r="O1730" s="34">
        <v>19330</v>
      </c>
      <c r="P1730" s="14" t="s">
        <v>178</v>
      </c>
      <c r="Q1730" s="15" t="s">
        <v>192</v>
      </c>
    </row>
    <row r="1731" spans="1:17">
      <c r="A1731" s="14" t="s">
        <v>171</v>
      </c>
      <c r="B1731" s="14">
        <v>2001</v>
      </c>
      <c r="C1731" s="34">
        <v>4816237.2820000006</v>
      </c>
      <c r="D1731" s="32">
        <v>1.1000000000000001</v>
      </c>
      <c r="K1731" s="34">
        <v>2521590.2000000002</v>
      </c>
      <c r="L1731" s="32">
        <v>0.22219999999999998</v>
      </c>
      <c r="M1731" s="34">
        <f t="shared" ref="M1731:M1739" si="463">K1731*L1731</f>
        <v>560297.34244000004</v>
      </c>
      <c r="N1731" s="34">
        <f t="shared" ref="N1731:N1732" si="464">K1731-M1731</f>
        <v>1961292.8575600001</v>
      </c>
      <c r="O1731" s="34">
        <v>20060</v>
      </c>
      <c r="P1731" s="14" t="s">
        <v>178</v>
      </c>
      <c r="Q1731" s="15" t="s">
        <v>192</v>
      </c>
    </row>
    <row r="1732" spans="1:17">
      <c r="A1732" s="14" t="s">
        <v>171</v>
      </c>
      <c r="B1732" s="14">
        <v>2002</v>
      </c>
      <c r="C1732" s="34">
        <v>4972747.4570000004</v>
      </c>
      <c r="D1732" s="32">
        <v>1.2</v>
      </c>
      <c r="K1732" s="34">
        <v>2603532.7000000002</v>
      </c>
      <c r="L1732" s="32">
        <v>0.22239999999999999</v>
      </c>
      <c r="M1732" s="34">
        <f t="shared" si="463"/>
        <v>579025.67247999995</v>
      </c>
      <c r="N1732" s="34">
        <f t="shared" si="464"/>
        <v>2024507.0275200002</v>
      </c>
      <c r="O1732" s="34">
        <v>20330</v>
      </c>
      <c r="P1732" s="14" t="s">
        <v>178</v>
      </c>
      <c r="Q1732" s="15" t="s">
        <v>192</v>
      </c>
    </row>
    <row r="1733" spans="1:17">
      <c r="A1733" s="14" t="s">
        <v>171</v>
      </c>
      <c r="B1733" s="14">
        <v>2003</v>
      </c>
      <c r="C1733" s="34">
        <v>5136067.1639999999</v>
      </c>
      <c r="D1733" s="32">
        <v>1.3</v>
      </c>
      <c r="K1733" s="34">
        <v>2689040.4</v>
      </c>
      <c r="L1733" s="32">
        <v>0.22260000000000002</v>
      </c>
      <c r="M1733" s="34">
        <f t="shared" si="463"/>
        <v>598580.39304</v>
      </c>
      <c r="N1733" s="34">
        <f>K1733-M1733</f>
        <v>2090460.0069599999</v>
      </c>
      <c r="O1733" s="34">
        <v>22620</v>
      </c>
      <c r="P1733" s="14" t="s">
        <v>178</v>
      </c>
      <c r="Q1733" s="15" t="s">
        <v>192</v>
      </c>
    </row>
    <row r="1734" spans="1:17">
      <c r="A1734" s="14" t="s">
        <v>171</v>
      </c>
      <c r="B1734" s="14">
        <v>2004</v>
      </c>
      <c r="C1734" s="34">
        <v>5305771.6189999999</v>
      </c>
      <c r="D1734" s="32">
        <v>1.4</v>
      </c>
      <c r="K1734" s="34">
        <v>2777890.9</v>
      </c>
      <c r="L1734" s="32">
        <v>0.2228</v>
      </c>
      <c r="M1734" s="34">
        <f t="shared" si="463"/>
        <v>618914.09251999995</v>
      </c>
      <c r="N1734" s="34">
        <f t="shared" ref="N1734:N1739" si="465">K1734-M1734</f>
        <v>2158976.80748</v>
      </c>
      <c r="O1734" s="34">
        <v>26370</v>
      </c>
      <c r="P1734" s="14" t="s">
        <v>178</v>
      </c>
      <c r="Q1734" s="15" t="s">
        <v>192</v>
      </c>
    </row>
    <row r="1735" spans="1:17">
      <c r="A1735" s="14" t="s">
        <v>171</v>
      </c>
      <c r="B1735" s="14">
        <v>2005</v>
      </c>
      <c r="C1735" s="34">
        <v>5481557.7050000001</v>
      </c>
      <c r="D1735" s="32">
        <v>1.6</v>
      </c>
      <c r="K1735" s="34">
        <v>2869925.5</v>
      </c>
      <c r="L1735" s="32">
        <v>0.223</v>
      </c>
      <c r="M1735" s="34">
        <f t="shared" si="463"/>
        <v>639993.38650000002</v>
      </c>
      <c r="N1735" s="34">
        <f t="shared" si="465"/>
        <v>2229932.1135</v>
      </c>
      <c r="O1735" s="34">
        <v>26370</v>
      </c>
      <c r="P1735" s="14" t="s">
        <v>178</v>
      </c>
      <c r="Q1735" s="15" t="s">
        <v>192</v>
      </c>
    </row>
    <row r="1736" spans="1:17">
      <c r="A1736" s="14" t="s">
        <v>171</v>
      </c>
      <c r="B1736" s="14">
        <v>2006</v>
      </c>
      <c r="C1736" s="34">
        <v>5663481.1939999992</v>
      </c>
      <c r="D1736" s="32">
        <v>1.7</v>
      </c>
      <c r="K1736" s="34">
        <v>2965173.4</v>
      </c>
      <c r="L1736" s="32">
        <v>0.22239999999999999</v>
      </c>
      <c r="M1736" s="34">
        <f t="shared" si="463"/>
        <v>659454.56415999995</v>
      </c>
      <c r="N1736" s="34">
        <f t="shared" si="465"/>
        <v>2305718.8358399998</v>
      </c>
      <c r="O1736" s="34">
        <v>26370</v>
      </c>
      <c r="P1736" s="14" t="s">
        <v>178</v>
      </c>
      <c r="Q1736" s="15" t="s">
        <v>192</v>
      </c>
    </row>
    <row r="1737" spans="1:17">
      <c r="A1737" s="14" t="s">
        <v>171</v>
      </c>
      <c r="B1737" s="14">
        <v>2007</v>
      </c>
      <c r="C1737" s="34">
        <v>5851770.9039999992</v>
      </c>
      <c r="D1737" s="32">
        <v>1.8</v>
      </c>
      <c r="K1737" s="34">
        <v>3063754.4</v>
      </c>
      <c r="L1737" s="32">
        <v>0.2218</v>
      </c>
      <c r="M1737" s="34">
        <f t="shared" si="463"/>
        <v>679540.72592</v>
      </c>
      <c r="N1737" s="34">
        <f t="shared" si="465"/>
        <v>2384213.6740799998</v>
      </c>
      <c r="O1737" s="34">
        <v>26370</v>
      </c>
      <c r="P1737" s="14" t="s">
        <v>178</v>
      </c>
      <c r="Q1737" s="15" t="s">
        <v>192</v>
      </c>
    </row>
    <row r="1738" spans="1:17">
      <c r="A1738" s="14" t="s">
        <v>171</v>
      </c>
      <c r="B1738" s="14">
        <v>2008</v>
      </c>
      <c r="C1738" s="34">
        <v>6046461.2149999999</v>
      </c>
      <c r="D1738" s="32">
        <v>1.91</v>
      </c>
      <c r="K1738" s="34">
        <v>3165686.5</v>
      </c>
      <c r="L1738" s="32">
        <v>0.22120000000000001</v>
      </c>
      <c r="M1738" s="34">
        <f t="shared" si="463"/>
        <v>700249.85380000004</v>
      </c>
      <c r="N1738" s="34">
        <f t="shared" si="465"/>
        <v>2465436.6461999998</v>
      </c>
      <c r="O1738" s="34">
        <v>26370</v>
      </c>
      <c r="P1738" s="14" t="s">
        <v>178</v>
      </c>
      <c r="Q1738" s="15" t="s">
        <v>192</v>
      </c>
    </row>
    <row r="1739" spans="1:17">
      <c r="A1739" s="14" t="s">
        <v>171</v>
      </c>
      <c r="B1739" s="14">
        <v>2009</v>
      </c>
      <c r="C1739" s="34">
        <v>6674533.4166000001</v>
      </c>
      <c r="D1739" s="32">
        <v>2</v>
      </c>
      <c r="E1739" s="33">
        <v>175.06450000000001</v>
      </c>
      <c r="F1739" s="41" t="s">
        <v>207</v>
      </c>
      <c r="G1739" s="41" t="s">
        <v>207</v>
      </c>
      <c r="H1739" s="33">
        <v>20.852450000000001</v>
      </c>
      <c r="I1739" s="33">
        <v>99.269779999999997</v>
      </c>
      <c r="J1739" s="41" t="s">
        <v>207</v>
      </c>
      <c r="K1739" s="34">
        <v>4000000</v>
      </c>
      <c r="L1739" s="32">
        <v>0.22059999999999999</v>
      </c>
      <c r="M1739" s="34">
        <f t="shared" si="463"/>
        <v>882400</v>
      </c>
      <c r="N1739" s="34">
        <f t="shared" si="465"/>
        <v>3117600</v>
      </c>
      <c r="O1739" s="34">
        <v>26370</v>
      </c>
      <c r="P1739" s="14" t="s">
        <v>178</v>
      </c>
      <c r="Q1739" s="15" t="s">
        <v>192</v>
      </c>
    </row>
    <row r="1740" spans="1:17" s="35" customFormat="1">
      <c r="A1740" s="35" t="s">
        <v>171</v>
      </c>
      <c r="B1740" s="35">
        <v>2010</v>
      </c>
      <c r="C1740" s="36">
        <v>8528800</v>
      </c>
      <c r="D1740" s="37">
        <v>2.2000000000000002</v>
      </c>
      <c r="E1740" s="38"/>
      <c r="F1740" s="38"/>
      <c r="G1740" s="37"/>
      <c r="H1740" s="38"/>
      <c r="I1740" s="38"/>
      <c r="J1740" s="38"/>
      <c r="K1740" s="36">
        <v>4707000</v>
      </c>
      <c r="L1740" s="39" t="s">
        <v>207</v>
      </c>
      <c r="M1740" s="39" t="s">
        <v>207</v>
      </c>
      <c r="N1740" s="39" t="s">
        <v>207</v>
      </c>
      <c r="O1740" s="36">
        <v>26370</v>
      </c>
      <c r="P1740" s="35" t="s">
        <v>178</v>
      </c>
      <c r="Q1740" s="40" t="s">
        <v>192</v>
      </c>
    </row>
    <row r="1741" spans="1:17">
      <c r="A1741" s="14" t="s">
        <v>169</v>
      </c>
      <c r="B1741" s="14">
        <v>2000</v>
      </c>
      <c r="C1741" s="34">
        <v>39186250</v>
      </c>
      <c r="D1741" s="32">
        <v>0.66538592663916507</v>
      </c>
      <c r="K1741" s="34">
        <v>58892514</v>
      </c>
      <c r="L1741" s="32">
        <v>0.106</v>
      </c>
      <c r="M1741" s="34">
        <f>K1741*L1741</f>
        <v>6242606.4840000002</v>
      </c>
      <c r="N1741" s="34">
        <f>K1741-M1741</f>
        <v>52649907.516000003</v>
      </c>
      <c r="O1741" s="34">
        <v>25910</v>
      </c>
      <c r="P1741" s="14" t="s">
        <v>178</v>
      </c>
      <c r="Q1741" s="15" t="s">
        <v>204</v>
      </c>
    </row>
    <row r="1742" spans="1:17">
      <c r="A1742" s="14" t="s">
        <v>169</v>
      </c>
      <c r="B1742" s="14">
        <v>2001</v>
      </c>
      <c r="C1742" s="34">
        <v>47026000</v>
      </c>
      <c r="D1742" s="32">
        <v>0.79558525805183256</v>
      </c>
      <c r="K1742" s="34">
        <v>59108687</v>
      </c>
      <c r="L1742" s="32">
        <v>0.10539999999999999</v>
      </c>
      <c r="M1742" s="34">
        <f t="shared" ref="M1742:M1750" si="466">K1742*L1742</f>
        <v>6230055.6097999997</v>
      </c>
      <c r="N1742" s="34">
        <f t="shared" ref="N1742:N1743" si="467">K1742-M1742</f>
        <v>52878631.390200004</v>
      </c>
      <c r="O1742" s="34">
        <v>25860</v>
      </c>
      <c r="P1742" s="14" t="s">
        <v>178</v>
      </c>
      <c r="Q1742" s="15" t="s">
        <v>204</v>
      </c>
    </row>
    <row r="1743" spans="1:17">
      <c r="A1743" s="14" t="s">
        <v>169</v>
      </c>
      <c r="B1743" s="14">
        <v>2002</v>
      </c>
      <c r="C1743" s="34">
        <v>50888000</v>
      </c>
      <c r="D1743" s="32">
        <v>0.85774496609995965</v>
      </c>
      <c r="K1743" s="34">
        <v>59327658</v>
      </c>
      <c r="L1743" s="32">
        <v>0.1048</v>
      </c>
      <c r="M1743" s="34">
        <f t="shared" si="466"/>
        <v>6217538.5584000004</v>
      </c>
      <c r="N1743" s="34">
        <f t="shared" si="467"/>
        <v>53110119.441600002</v>
      </c>
      <c r="O1743" s="34">
        <v>26230</v>
      </c>
      <c r="P1743" s="14" t="s">
        <v>178</v>
      </c>
      <c r="Q1743" s="15" t="s">
        <v>204</v>
      </c>
    </row>
    <row r="1744" spans="1:17">
      <c r="A1744" s="14" t="s">
        <v>169</v>
      </c>
      <c r="B1744" s="14">
        <v>2003</v>
      </c>
      <c r="C1744" s="34">
        <v>54459000</v>
      </c>
      <c r="D1744" s="32">
        <v>0.91422056414252995</v>
      </c>
      <c r="K1744" s="34">
        <v>59568776</v>
      </c>
      <c r="L1744" s="32">
        <v>0.1042</v>
      </c>
      <c r="M1744" s="34">
        <f t="shared" si="466"/>
        <v>6207066.4592000004</v>
      </c>
      <c r="N1744" s="34">
        <f>K1744-M1744</f>
        <v>53361709.540799998</v>
      </c>
      <c r="O1744" s="34">
        <v>29080</v>
      </c>
      <c r="P1744" s="14" t="s">
        <v>178</v>
      </c>
      <c r="Q1744" s="15" t="s">
        <v>204</v>
      </c>
    </row>
    <row r="1745" spans="1:17">
      <c r="A1745" s="14" t="s">
        <v>169</v>
      </c>
      <c r="B1745" s="14">
        <v>2004</v>
      </c>
      <c r="C1745" s="34">
        <v>59205913</v>
      </c>
      <c r="D1745" s="32">
        <v>0.98874493120517226</v>
      </c>
      <c r="K1745" s="34">
        <v>59879865</v>
      </c>
      <c r="L1745" s="32">
        <v>0.1036</v>
      </c>
      <c r="M1745" s="34">
        <f t="shared" si="466"/>
        <v>6203554.0139999995</v>
      </c>
      <c r="N1745" s="34">
        <f>K1745-M1745</f>
        <v>53676310.986000001</v>
      </c>
      <c r="O1745" s="34">
        <v>34650</v>
      </c>
      <c r="P1745" s="14" t="s">
        <v>178</v>
      </c>
      <c r="Q1745" s="15" t="s">
        <v>204</v>
      </c>
    </row>
    <row r="1746" spans="1:17">
      <c r="A1746" s="14" t="s">
        <v>169</v>
      </c>
      <c r="B1746" s="14">
        <v>2005</v>
      </c>
      <c r="C1746" s="34">
        <v>67694045</v>
      </c>
      <c r="D1746" s="32">
        <v>1.1239910172432401</v>
      </c>
      <c r="K1746" s="34">
        <v>60226500</v>
      </c>
      <c r="L1746" s="32">
        <v>0.10300000000000001</v>
      </c>
      <c r="M1746" s="34">
        <f t="shared" si="466"/>
        <v>6203329.5000000009</v>
      </c>
      <c r="N1746" s="34">
        <f t="shared" ref="N1746:N1750" si="468">K1746-M1746</f>
        <v>54023170.5</v>
      </c>
      <c r="O1746" s="34">
        <v>38920</v>
      </c>
      <c r="P1746" s="14" t="s">
        <v>178</v>
      </c>
      <c r="Q1746" s="15" t="s">
        <v>204</v>
      </c>
    </row>
    <row r="1747" spans="1:17">
      <c r="A1747" s="14" t="s">
        <v>169</v>
      </c>
      <c r="B1747" s="14">
        <v>2006</v>
      </c>
      <c r="C1747" s="34">
        <v>70629765</v>
      </c>
      <c r="D1747" s="32">
        <v>1.1654134209376894</v>
      </c>
      <c r="K1747" s="34">
        <v>60604901</v>
      </c>
      <c r="L1747" s="32">
        <v>0.10220000000000001</v>
      </c>
      <c r="M1747" s="34">
        <f t="shared" si="466"/>
        <v>6193820.8822000008</v>
      </c>
      <c r="N1747" s="34">
        <f t="shared" si="468"/>
        <v>54411080.117799997</v>
      </c>
      <c r="O1747" s="34">
        <v>41160</v>
      </c>
      <c r="P1747" s="14" t="s">
        <v>178</v>
      </c>
      <c r="Q1747" s="15" t="s">
        <v>204</v>
      </c>
    </row>
    <row r="1748" spans="1:17">
      <c r="A1748" s="14" t="s">
        <v>169</v>
      </c>
      <c r="B1748" s="14">
        <v>2007</v>
      </c>
      <c r="C1748" s="34">
        <v>73862775</v>
      </c>
      <c r="D1748" s="32">
        <v>1.2112562607100155</v>
      </c>
      <c r="K1748" s="34">
        <v>60980304</v>
      </c>
      <c r="L1748" s="32">
        <v>0.1014</v>
      </c>
      <c r="M1748" s="34">
        <f t="shared" si="466"/>
        <v>6183402.8256000001</v>
      </c>
      <c r="N1748" s="34">
        <f t="shared" si="468"/>
        <v>54796901.174400002</v>
      </c>
      <c r="O1748" s="34">
        <v>44140</v>
      </c>
      <c r="P1748" s="14" t="s">
        <v>178</v>
      </c>
      <c r="Q1748" s="15" t="s">
        <v>204</v>
      </c>
    </row>
    <row r="1749" spans="1:17">
      <c r="A1749" s="14" t="s">
        <v>169</v>
      </c>
      <c r="B1749" s="14">
        <v>2008</v>
      </c>
      <c r="C1749" s="34">
        <v>77078850</v>
      </c>
      <c r="D1749" s="32">
        <v>1.2552142325048405</v>
      </c>
      <c r="K1749" s="34">
        <v>61406928</v>
      </c>
      <c r="L1749" s="32">
        <v>0.10060000000000001</v>
      </c>
      <c r="M1749" s="34">
        <f t="shared" si="466"/>
        <v>6177536.9568000007</v>
      </c>
      <c r="N1749" s="34">
        <f t="shared" si="468"/>
        <v>55229391.043200001</v>
      </c>
      <c r="O1749" s="34">
        <v>46150</v>
      </c>
      <c r="P1749" s="14" t="s">
        <v>178</v>
      </c>
      <c r="Q1749" s="15" t="s">
        <v>204</v>
      </c>
    </row>
    <row r="1750" spans="1:17">
      <c r="A1750" s="14" t="s">
        <v>169</v>
      </c>
      <c r="B1750" s="14">
        <v>2009</v>
      </c>
      <c r="C1750" s="34">
        <v>79623996</v>
      </c>
      <c r="D1750" s="32">
        <v>1.2876192261496033</v>
      </c>
      <c r="E1750" s="33">
        <v>292.3254</v>
      </c>
      <c r="F1750" s="41" t="s">
        <v>207</v>
      </c>
      <c r="G1750" s="41" t="s">
        <v>207</v>
      </c>
      <c r="H1750" s="33">
        <v>20.7393</v>
      </c>
      <c r="I1750" s="33">
        <v>122.8399</v>
      </c>
      <c r="J1750" s="33">
        <v>2330.703</v>
      </c>
      <c r="K1750" s="34">
        <v>61838154</v>
      </c>
      <c r="L1750" s="32">
        <v>9.98E-2</v>
      </c>
      <c r="M1750" s="34">
        <f t="shared" si="466"/>
        <v>6171447.7692</v>
      </c>
      <c r="N1750" s="34">
        <f t="shared" si="468"/>
        <v>55666706.230800003</v>
      </c>
      <c r="O1750" s="34">
        <v>41520</v>
      </c>
      <c r="P1750" s="14" t="s">
        <v>178</v>
      </c>
      <c r="Q1750" s="15" t="s">
        <v>204</v>
      </c>
    </row>
    <row r="1751" spans="1:17" s="35" customFormat="1">
      <c r="A1751" s="35" t="s">
        <v>169</v>
      </c>
      <c r="B1751" s="35">
        <v>2010</v>
      </c>
      <c r="C1751" s="36">
        <v>75441693</v>
      </c>
      <c r="D1751" s="37">
        <v>1.2119926260321949</v>
      </c>
      <c r="E1751" s="38"/>
      <c r="F1751" s="38"/>
      <c r="G1751" s="37"/>
      <c r="H1751" s="38"/>
      <c r="I1751" s="38"/>
      <c r="J1751" s="38"/>
      <c r="K1751" s="36">
        <v>62246000</v>
      </c>
      <c r="L1751" s="39" t="s">
        <v>207</v>
      </c>
      <c r="M1751" s="39" t="s">
        <v>207</v>
      </c>
      <c r="N1751" s="39" t="s">
        <v>207</v>
      </c>
      <c r="O1751" s="36">
        <v>41520</v>
      </c>
      <c r="P1751" s="35" t="s">
        <v>178</v>
      </c>
      <c r="Q1751" s="40" t="s">
        <v>204</v>
      </c>
    </row>
    <row r="1752" spans="1:17">
      <c r="A1752" s="14" t="s">
        <v>170</v>
      </c>
      <c r="B1752" s="14">
        <v>2000</v>
      </c>
      <c r="C1752" s="34">
        <v>120359219</v>
      </c>
      <c r="D1752" s="32">
        <v>0.42654557858327546</v>
      </c>
      <c r="K1752" s="34">
        <v>282172000</v>
      </c>
      <c r="L1752" s="32">
        <v>0.20899999999999999</v>
      </c>
      <c r="M1752" s="34">
        <f>K1752*L1752</f>
        <v>58973948</v>
      </c>
      <c r="N1752" s="34">
        <f>K1752-M1752</f>
        <v>223198052</v>
      </c>
      <c r="O1752" s="34">
        <v>34410</v>
      </c>
      <c r="P1752" s="14" t="s">
        <v>178</v>
      </c>
      <c r="Q1752" s="15" t="s">
        <v>205</v>
      </c>
    </row>
    <row r="1753" spans="1:17">
      <c r="A1753" s="14" t="s">
        <v>170</v>
      </c>
      <c r="B1753" s="14">
        <v>2001</v>
      </c>
      <c r="C1753" s="34">
        <v>123895118</v>
      </c>
      <c r="D1753" s="32">
        <v>0.43459467100693838</v>
      </c>
      <c r="K1753" s="34">
        <v>285082000</v>
      </c>
      <c r="L1753" s="32">
        <v>0.20559999999999998</v>
      </c>
      <c r="M1753" s="34">
        <f t="shared" ref="M1753:M1761" si="469">K1753*L1753</f>
        <v>58612859.199999996</v>
      </c>
      <c r="N1753" s="34">
        <f t="shared" ref="N1753:N1754" si="470">K1753-M1753</f>
        <v>226469140.80000001</v>
      </c>
      <c r="O1753" s="34">
        <v>34830</v>
      </c>
      <c r="P1753" s="14" t="s">
        <v>178</v>
      </c>
      <c r="Q1753" s="15" t="s">
        <v>205</v>
      </c>
    </row>
    <row r="1754" spans="1:17">
      <c r="A1754" s="14" t="s">
        <v>170</v>
      </c>
      <c r="B1754" s="14">
        <v>2002</v>
      </c>
      <c r="C1754" s="34">
        <v>138827245</v>
      </c>
      <c r="D1754" s="32">
        <v>0.48236732290030715</v>
      </c>
      <c r="K1754" s="34">
        <v>287804000</v>
      </c>
      <c r="L1754" s="32">
        <v>0.20219999999999999</v>
      </c>
      <c r="M1754" s="34">
        <f t="shared" si="469"/>
        <v>58193968.799999997</v>
      </c>
      <c r="N1754" s="34">
        <f t="shared" si="470"/>
        <v>229610031.19999999</v>
      </c>
      <c r="O1754" s="34">
        <v>35250</v>
      </c>
      <c r="P1754" s="14" t="s">
        <v>178</v>
      </c>
      <c r="Q1754" s="15" t="s">
        <v>205</v>
      </c>
    </row>
    <row r="1755" spans="1:17">
      <c r="A1755" s="14" t="s">
        <v>170</v>
      </c>
      <c r="B1755" s="14">
        <v>2003</v>
      </c>
      <c r="C1755" s="34">
        <v>158619041</v>
      </c>
      <c r="D1755" s="32">
        <v>0.54634803978975355</v>
      </c>
      <c r="K1755" s="34">
        <v>290326000</v>
      </c>
      <c r="L1755" s="32">
        <v>0.19879999999999998</v>
      </c>
      <c r="M1755" s="34">
        <f t="shared" si="469"/>
        <v>57716808.79999999</v>
      </c>
      <c r="N1755" s="34">
        <f>K1755-M1755</f>
        <v>232609191.20000002</v>
      </c>
      <c r="O1755" s="34">
        <v>37530</v>
      </c>
      <c r="P1755" s="14" t="s">
        <v>178</v>
      </c>
      <c r="Q1755" s="15" t="s">
        <v>205</v>
      </c>
    </row>
    <row r="1756" spans="1:17">
      <c r="A1756" s="14" t="s">
        <v>170</v>
      </c>
      <c r="B1756" s="14">
        <v>2004</v>
      </c>
      <c r="C1756" s="34">
        <v>175353669</v>
      </c>
      <c r="D1756" s="32">
        <v>0.59838274195860031</v>
      </c>
      <c r="K1756" s="34">
        <v>293046000</v>
      </c>
      <c r="L1756" s="32">
        <v>0.19539999999999999</v>
      </c>
      <c r="M1756" s="34">
        <f t="shared" si="469"/>
        <v>57261188.399999999</v>
      </c>
      <c r="N1756" s="34">
        <f t="shared" ref="N1756:N1761" si="471">K1756-M1756</f>
        <v>235784811.59999999</v>
      </c>
      <c r="O1756" s="34">
        <v>41440</v>
      </c>
      <c r="P1756" s="14" t="s">
        <v>178</v>
      </c>
      <c r="Q1756" s="15" t="s">
        <v>205</v>
      </c>
    </row>
    <row r="1757" spans="1:17">
      <c r="A1757" s="14" t="s">
        <v>170</v>
      </c>
      <c r="B1757" s="14">
        <v>2005</v>
      </c>
      <c r="C1757" s="34">
        <v>207513701</v>
      </c>
      <c r="D1757" s="32">
        <v>0.70164529522946517</v>
      </c>
      <c r="K1757" s="34">
        <v>295753000</v>
      </c>
      <c r="L1757" s="32">
        <v>0.192</v>
      </c>
      <c r="M1757" s="34">
        <f t="shared" si="469"/>
        <v>56784576</v>
      </c>
      <c r="N1757" s="34">
        <f t="shared" si="471"/>
        <v>238968424</v>
      </c>
      <c r="O1757" s="34">
        <v>44030</v>
      </c>
      <c r="P1757" s="14" t="s">
        <v>178</v>
      </c>
      <c r="Q1757" s="15" t="s">
        <v>205</v>
      </c>
    </row>
    <row r="1758" spans="1:17">
      <c r="A1758" s="14" t="s">
        <v>170</v>
      </c>
      <c r="B1758" s="14">
        <v>2006</v>
      </c>
      <c r="C1758" s="34">
        <v>232797597</v>
      </c>
      <c r="D1758" s="32">
        <v>0.77964854166038722</v>
      </c>
      <c r="K1758" s="34">
        <v>298593000</v>
      </c>
      <c r="L1758" s="32">
        <v>0.18899999999999997</v>
      </c>
      <c r="M1758" s="34">
        <f t="shared" si="469"/>
        <v>56434076.999999993</v>
      </c>
      <c r="N1758" s="34">
        <f t="shared" si="471"/>
        <v>242158923</v>
      </c>
      <c r="O1758" s="34">
        <v>45410</v>
      </c>
      <c r="P1758" s="14" t="s">
        <v>178</v>
      </c>
      <c r="Q1758" s="15" t="s">
        <v>205</v>
      </c>
    </row>
    <row r="1759" spans="1:17">
      <c r="A1759" s="14" t="s">
        <v>170</v>
      </c>
      <c r="B1759" s="14">
        <v>2007</v>
      </c>
      <c r="C1759" s="34">
        <v>253517521</v>
      </c>
      <c r="D1759" s="32">
        <v>0.84063107964719141</v>
      </c>
      <c r="K1759" s="34">
        <v>301580000</v>
      </c>
      <c r="L1759" s="32">
        <v>0.18600000000000003</v>
      </c>
      <c r="M1759" s="34">
        <f t="shared" si="469"/>
        <v>56093880.000000007</v>
      </c>
      <c r="N1759" s="34">
        <f t="shared" si="471"/>
        <v>245486120</v>
      </c>
      <c r="O1759" s="34">
        <v>46890</v>
      </c>
      <c r="P1759" s="14" t="s">
        <v>178</v>
      </c>
      <c r="Q1759" s="15" t="s">
        <v>205</v>
      </c>
    </row>
    <row r="1760" spans="1:17">
      <c r="A1760" s="14" t="s">
        <v>170</v>
      </c>
      <c r="B1760" s="14">
        <v>2008</v>
      </c>
      <c r="C1760" s="34">
        <v>269452728</v>
      </c>
      <c r="D1760" s="32">
        <v>0.88526563613963039</v>
      </c>
      <c r="K1760" s="34">
        <v>304375000</v>
      </c>
      <c r="L1760" s="32">
        <v>0.183</v>
      </c>
      <c r="M1760" s="34">
        <f t="shared" si="469"/>
        <v>55700625</v>
      </c>
      <c r="N1760" s="34">
        <f t="shared" si="471"/>
        <v>248674375</v>
      </c>
      <c r="O1760" s="34">
        <v>48190</v>
      </c>
      <c r="P1760" s="14" t="s">
        <v>178</v>
      </c>
      <c r="Q1760" s="15" t="s">
        <v>205</v>
      </c>
    </row>
    <row r="1761" spans="1:17">
      <c r="A1761" s="14" t="s">
        <v>170</v>
      </c>
      <c r="B1761" s="14">
        <v>2009</v>
      </c>
      <c r="C1761" s="34">
        <v>283086258</v>
      </c>
      <c r="D1761" s="32">
        <v>0.92208405020080975</v>
      </c>
      <c r="E1761" s="33">
        <v>274.56702000000001</v>
      </c>
      <c r="F1761" s="41" t="s">
        <v>207</v>
      </c>
      <c r="G1761" s="33">
        <v>0.53957042722570292</v>
      </c>
      <c r="H1761" s="33">
        <v>49.380690000000001</v>
      </c>
      <c r="I1761" s="33">
        <v>175.6876</v>
      </c>
      <c r="J1761" s="41" t="s">
        <v>207</v>
      </c>
      <c r="K1761" s="34">
        <v>307007000</v>
      </c>
      <c r="L1761" s="32">
        <v>0.18</v>
      </c>
      <c r="M1761" s="34">
        <f t="shared" si="469"/>
        <v>55261260</v>
      </c>
      <c r="N1761" s="34">
        <f t="shared" si="471"/>
        <v>251745740</v>
      </c>
      <c r="O1761" s="34">
        <v>47240</v>
      </c>
      <c r="P1761" s="14" t="s">
        <v>178</v>
      </c>
      <c r="Q1761" s="15" t="s">
        <v>205</v>
      </c>
    </row>
    <row r="1762" spans="1:17" s="35" customFormat="1">
      <c r="A1762" s="35" t="s">
        <v>170</v>
      </c>
      <c r="B1762" s="35">
        <v>2010</v>
      </c>
      <c r="C1762" s="36">
        <v>304463558</v>
      </c>
      <c r="D1762" s="37">
        <v>0.98305379836751561</v>
      </c>
      <c r="E1762" s="38"/>
      <c r="F1762" s="38"/>
      <c r="G1762" s="37"/>
      <c r="H1762" s="38"/>
      <c r="I1762" s="38"/>
      <c r="J1762" s="38"/>
      <c r="K1762" s="36">
        <v>309712000</v>
      </c>
      <c r="L1762" s="39" t="s">
        <v>207</v>
      </c>
      <c r="M1762" s="39" t="s">
        <v>207</v>
      </c>
      <c r="N1762" s="39" t="s">
        <v>207</v>
      </c>
      <c r="O1762" s="36">
        <v>47240</v>
      </c>
      <c r="P1762" s="35" t="s">
        <v>178</v>
      </c>
      <c r="Q1762" s="40" t="s">
        <v>205</v>
      </c>
    </row>
    <row r="1763" spans="1:17">
      <c r="A1763" s="14" t="s">
        <v>156</v>
      </c>
      <c r="B1763" s="14">
        <v>2000</v>
      </c>
      <c r="C1763" s="34">
        <v>310657.83950127917</v>
      </c>
      <c r="D1763" s="32">
        <v>9.4114571533468236E-2</v>
      </c>
      <c r="K1763" s="34">
        <v>3300847.4079999998</v>
      </c>
      <c r="L1763" s="32">
        <v>8.6999999999999994E-2</v>
      </c>
      <c r="M1763" s="34">
        <f>K1763*L1763</f>
        <v>287173.72449599998</v>
      </c>
      <c r="N1763" s="34">
        <f>K1763-M1763</f>
        <v>3013673.6835039998</v>
      </c>
      <c r="O1763" s="34">
        <v>7100</v>
      </c>
      <c r="P1763" s="14" t="s">
        <v>177</v>
      </c>
      <c r="Q1763" s="15" t="s">
        <v>194</v>
      </c>
    </row>
    <row r="1764" spans="1:17">
      <c r="A1764" s="14" t="s">
        <v>156</v>
      </c>
      <c r="B1764" s="14">
        <v>2001</v>
      </c>
      <c r="C1764" s="34">
        <v>329435.64287863561</v>
      </c>
      <c r="D1764" s="32">
        <v>9.9576829264590383E-2</v>
      </c>
      <c r="K1764" s="34">
        <v>3308356.4249999998</v>
      </c>
      <c r="L1764" s="32">
        <v>8.5600000000000009E-2</v>
      </c>
      <c r="M1764" s="34">
        <f t="shared" ref="M1764:M1772" si="472">K1764*L1764</f>
        <v>283195.30998000002</v>
      </c>
      <c r="N1764" s="34">
        <f t="shared" ref="N1764:N1765" si="473">K1764-M1764</f>
        <v>3025161.1150199999</v>
      </c>
      <c r="O1764" s="34">
        <v>6570</v>
      </c>
      <c r="P1764" s="14" t="s">
        <v>177</v>
      </c>
      <c r="Q1764" s="15" t="s">
        <v>194</v>
      </c>
    </row>
    <row r="1765" spans="1:17">
      <c r="A1765" s="14" t="s">
        <v>156</v>
      </c>
      <c r="B1765" s="14">
        <v>2002</v>
      </c>
      <c r="C1765" s="34">
        <v>351946.10363569664</v>
      </c>
      <c r="D1765" s="32">
        <v>0.10637547709338664</v>
      </c>
      <c r="K1765" s="34">
        <v>3308526.676</v>
      </c>
      <c r="L1765" s="32">
        <v>8.4199999999999997E-2</v>
      </c>
      <c r="M1765" s="34">
        <f t="shared" si="472"/>
        <v>278577.94611919997</v>
      </c>
      <c r="N1765" s="34">
        <f t="shared" si="473"/>
        <v>3029948.7298808</v>
      </c>
      <c r="O1765" s="34">
        <v>5060</v>
      </c>
      <c r="P1765" s="14" t="s">
        <v>177</v>
      </c>
      <c r="Q1765" s="15" t="s">
        <v>194</v>
      </c>
    </row>
    <row r="1766" spans="1:17">
      <c r="A1766" s="14" t="s">
        <v>156</v>
      </c>
      <c r="B1766" s="14">
        <v>2003</v>
      </c>
      <c r="C1766" s="34">
        <v>374729.80940870882</v>
      </c>
      <c r="D1766" s="32">
        <v>0.1134328200692854</v>
      </c>
      <c r="K1766" s="34">
        <v>3303539.568</v>
      </c>
      <c r="L1766" s="32">
        <v>8.2799999999999999E-2</v>
      </c>
      <c r="M1766" s="34">
        <f t="shared" si="472"/>
        <v>273533.07623040001</v>
      </c>
      <c r="N1766" s="34">
        <f>K1766-M1766</f>
        <v>3030006.4917695997</v>
      </c>
      <c r="O1766" s="34">
        <v>4270</v>
      </c>
      <c r="P1766" s="14" t="s">
        <v>177</v>
      </c>
      <c r="Q1766" s="15" t="s">
        <v>194</v>
      </c>
    </row>
    <row r="1767" spans="1:17">
      <c r="A1767" s="14" t="s">
        <v>156</v>
      </c>
      <c r="B1767" s="14">
        <v>2004</v>
      </c>
      <c r="C1767" s="34">
        <v>421346.71374809474</v>
      </c>
      <c r="D1767" s="32">
        <v>0.12761384441502058</v>
      </c>
      <c r="K1767" s="34">
        <v>3301732</v>
      </c>
      <c r="L1767" s="32">
        <v>8.14E-2</v>
      </c>
      <c r="M1767" s="34">
        <f t="shared" si="472"/>
        <v>268760.98479999998</v>
      </c>
      <c r="N1767" s="34">
        <f t="shared" ref="N1767:N1772" si="474">K1767-M1767</f>
        <v>3032971.0152000003</v>
      </c>
      <c r="O1767" s="34">
        <v>4340</v>
      </c>
      <c r="P1767" s="14" t="s">
        <v>177</v>
      </c>
      <c r="Q1767" s="15" t="s">
        <v>194</v>
      </c>
    </row>
    <row r="1768" spans="1:17">
      <c r="A1768" s="14" t="s">
        <v>156</v>
      </c>
      <c r="B1768" s="14">
        <v>2005</v>
      </c>
      <c r="C1768" s="34">
        <v>773733.48839094874</v>
      </c>
      <c r="D1768" s="32">
        <v>0.23405877878786235</v>
      </c>
      <c r="K1768" s="34">
        <v>3305723</v>
      </c>
      <c r="L1768" s="32">
        <v>0.08</v>
      </c>
      <c r="M1768" s="34">
        <f t="shared" si="472"/>
        <v>264457.84000000003</v>
      </c>
      <c r="N1768" s="34">
        <f t="shared" si="474"/>
        <v>3041265.16</v>
      </c>
      <c r="O1768" s="34">
        <v>4820</v>
      </c>
      <c r="P1768" s="14" t="s">
        <v>177</v>
      </c>
      <c r="Q1768" s="15" t="s">
        <v>194</v>
      </c>
    </row>
    <row r="1769" spans="1:17">
      <c r="A1769" s="14" t="s">
        <v>156</v>
      </c>
      <c r="B1769" s="14">
        <v>2006</v>
      </c>
      <c r="C1769" s="34">
        <v>1519724.9973905243</v>
      </c>
      <c r="D1769" s="32">
        <v>0.45851277321611511</v>
      </c>
      <c r="K1769" s="34">
        <v>3314466</v>
      </c>
      <c r="L1769" s="32">
        <v>7.9000000000000001E-2</v>
      </c>
      <c r="M1769" s="34">
        <f t="shared" si="472"/>
        <v>261842.81400000001</v>
      </c>
      <c r="N1769" s="34">
        <f t="shared" si="474"/>
        <v>3052623.1859999998</v>
      </c>
      <c r="O1769" s="34">
        <v>5420</v>
      </c>
      <c r="P1769" s="14" t="s">
        <v>177</v>
      </c>
      <c r="Q1769" s="15" t="s">
        <v>194</v>
      </c>
    </row>
    <row r="1770" spans="1:17">
      <c r="A1770" s="14" t="s">
        <v>156</v>
      </c>
      <c r="B1770" s="14">
        <v>2007</v>
      </c>
      <c r="C1770" s="34">
        <v>2185815.17004136</v>
      </c>
      <c r="D1770" s="32">
        <v>0.6576043877418194</v>
      </c>
      <c r="K1770" s="34">
        <v>3323906</v>
      </c>
      <c r="L1770" s="32">
        <v>7.8E-2</v>
      </c>
      <c r="M1770" s="34">
        <f t="shared" si="472"/>
        <v>259264.66800000001</v>
      </c>
      <c r="N1770" s="34">
        <f t="shared" si="474"/>
        <v>3064641.3319999999</v>
      </c>
      <c r="O1770" s="34">
        <v>6510</v>
      </c>
      <c r="P1770" s="14" t="s">
        <v>177</v>
      </c>
      <c r="Q1770" s="15" t="s">
        <v>194</v>
      </c>
    </row>
    <row r="1771" spans="1:17">
      <c r="A1771" s="14" t="s">
        <v>156</v>
      </c>
      <c r="B1771" s="14">
        <v>2008</v>
      </c>
      <c r="C1771" s="34">
        <v>2566981.0954756564</v>
      </c>
      <c r="D1771" s="32">
        <v>0.76992833209429745</v>
      </c>
      <c r="K1771" s="34">
        <v>3334052</v>
      </c>
      <c r="L1771" s="32">
        <v>7.6999999999999999E-2</v>
      </c>
      <c r="M1771" s="34">
        <f t="shared" si="472"/>
        <v>256722.00399999999</v>
      </c>
      <c r="N1771" s="34">
        <f t="shared" si="474"/>
        <v>3077329.9959999998</v>
      </c>
      <c r="O1771" s="34">
        <v>8020</v>
      </c>
      <c r="P1771" s="14" t="s">
        <v>177</v>
      </c>
      <c r="Q1771" s="15" t="s">
        <v>194</v>
      </c>
    </row>
    <row r="1772" spans="1:17">
      <c r="A1772" s="14" t="s">
        <v>156</v>
      </c>
      <c r="B1772" s="14">
        <v>2009</v>
      </c>
      <c r="C1772" s="34">
        <v>2818478.8522660611</v>
      </c>
      <c r="D1772" s="32">
        <v>0.84261019255545577</v>
      </c>
      <c r="E1772" s="33">
        <v>53.022578669999994</v>
      </c>
      <c r="F1772" s="33">
        <v>43.188069800000001</v>
      </c>
      <c r="G1772" s="33">
        <v>0.97597597808206071</v>
      </c>
      <c r="H1772" s="33">
        <v>12.975416899999999</v>
      </c>
      <c r="I1772" s="33">
        <v>30.587689999999998</v>
      </c>
      <c r="J1772" s="33">
        <v>272.75650000000002</v>
      </c>
      <c r="K1772" s="34">
        <v>3344938</v>
      </c>
      <c r="L1772" s="32">
        <v>7.5999999999999998E-2</v>
      </c>
      <c r="M1772" s="34">
        <f t="shared" si="472"/>
        <v>254215.288</v>
      </c>
      <c r="N1772" s="34">
        <f t="shared" si="474"/>
        <v>3090722.7119999998</v>
      </c>
      <c r="O1772" s="34">
        <v>9360</v>
      </c>
      <c r="P1772" s="14" t="s">
        <v>177</v>
      </c>
      <c r="Q1772" s="15" t="s">
        <v>194</v>
      </c>
    </row>
    <row r="1773" spans="1:17" s="35" customFormat="1">
      <c r="A1773" s="35" t="s">
        <v>156</v>
      </c>
      <c r="B1773" s="35">
        <v>2010</v>
      </c>
      <c r="C1773" s="36">
        <v>3018423.8995217807</v>
      </c>
      <c r="D1773" s="37">
        <v>0.89914325276192453</v>
      </c>
      <c r="E1773" s="38"/>
      <c r="F1773" s="38"/>
      <c r="G1773" s="37"/>
      <c r="H1773" s="38"/>
      <c r="I1773" s="38"/>
      <c r="J1773" s="38"/>
      <c r="K1773" s="36">
        <v>3357000</v>
      </c>
      <c r="L1773" s="39" t="s">
        <v>207</v>
      </c>
      <c r="M1773" s="39" t="s">
        <v>207</v>
      </c>
      <c r="N1773" s="39" t="s">
        <v>207</v>
      </c>
      <c r="O1773" s="36">
        <v>9360</v>
      </c>
      <c r="P1773" s="35" t="s">
        <v>177</v>
      </c>
      <c r="Q1773" s="40" t="s">
        <v>194</v>
      </c>
    </row>
    <row r="1774" spans="1:17">
      <c r="A1774" s="14" t="s">
        <v>157</v>
      </c>
      <c r="B1774" s="14">
        <v>2000</v>
      </c>
      <c r="C1774" s="34">
        <v>120420.27254541843</v>
      </c>
      <c r="D1774" s="32">
        <v>4.8852037543780291E-3</v>
      </c>
      <c r="K1774" s="34">
        <v>24650000</v>
      </c>
      <c r="L1774" s="32">
        <v>0.627</v>
      </c>
      <c r="M1774" s="34">
        <f>K1774*L1774</f>
        <v>15455550</v>
      </c>
      <c r="N1774" s="34">
        <f>K1774-M1774</f>
        <v>9194450</v>
      </c>
      <c r="O1774" s="34">
        <v>630</v>
      </c>
      <c r="P1774" s="14" t="s">
        <v>177</v>
      </c>
      <c r="Q1774" s="15" t="s">
        <v>191</v>
      </c>
    </row>
    <row r="1775" spans="1:17">
      <c r="A1775" s="14" t="s">
        <v>157</v>
      </c>
      <c r="B1775" s="14">
        <v>2001</v>
      </c>
      <c r="C1775" s="34">
        <v>161800.26619011041</v>
      </c>
      <c r="D1775" s="32">
        <v>6.4805649933956993E-3</v>
      </c>
      <c r="K1775" s="34">
        <v>24967000</v>
      </c>
      <c r="L1775" s="32">
        <v>0.62819999999999998</v>
      </c>
      <c r="M1775" s="34">
        <f t="shared" ref="M1775:M1782" si="475">K1775*L1775</f>
        <v>15684269.4</v>
      </c>
      <c r="N1775" s="34">
        <f t="shared" ref="N1775:N1776" si="476">K1775-M1775</f>
        <v>9282730.5999999996</v>
      </c>
      <c r="O1775" s="34">
        <v>560</v>
      </c>
      <c r="P1775" s="14" t="s">
        <v>177</v>
      </c>
      <c r="Q1775" s="15" t="s">
        <v>191</v>
      </c>
    </row>
    <row r="1776" spans="1:17">
      <c r="A1776" s="14" t="s">
        <v>157</v>
      </c>
      <c r="B1776" s="14">
        <v>2002</v>
      </c>
      <c r="C1776" s="34">
        <v>304332.36237021495</v>
      </c>
      <c r="D1776" s="32">
        <v>1.2042369849801556E-2</v>
      </c>
      <c r="K1776" s="34">
        <v>25271800</v>
      </c>
      <c r="L1776" s="32">
        <v>0.62939999999999996</v>
      </c>
      <c r="M1776" s="34">
        <f t="shared" si="475"/>
        <v>15906070.919999998</v>
      </c>
      <c r="N1776" s="34">
        <f t="shared" si="476"/>
        <v>9365729.0800000019</v>
      </c>
      <c r="O1776" s="34">
        <v>450</v>
      </c>
      <c r="P1776" s="14" t="s">
        <v>177</v>
      </c>
      <c r="Q1776" s="15" t="s">
        <v>191</v>
      </c>
    </row>
    <row r="1777" spans="1:17">
      <c r="A1777" s="14" t="s">
        <v>157</v>
      </c>
      <c r="B1777" s="14">
        <v>2003</v>
      </c>
      <c r="C1777" s="34">
        <v>410458.84482982027</v>
      </c>
      <c r="D1777" s="32">
        <v>1.6053804011695236E-2</v>
      </c>
      <c r="K1777" s="34">
        <v>25567700</v>
      </c>
      <c r="L1777" s="32">
        <v>0.63060000000000005</v>
      </c>
      <c r="M1777" s="34">
        <f t="shared" si="475"/>
        <v>16122991.620000001</v>
      </c>
      <c r="N1777" s="34">
        <f>K1777-M1777</f>
        <v>9444708.379999999</v>
      </c>
      <c r="O1777" s="34">
        <v>420</v>
      </c>
      <c r="P1777" s="14" t="s">
        <v>177</v>
      </c>
      <c r="Q1777" s="15" t="s">
        <v>191</v>
      </c>
    </row>
    <row r="1778" spans="1:17">
      <c r="A1778" s="14" t="s">
        <v>157</v>
      </c>
      <c r="B1778" s="14">
        <v>2004</v>
      </c>
      <c r="C1778" s="34">
        <v>554452.03924271907</v>
      </c>
      <c r="D1778" s="32">
        <v>2.1436891610058677E-2</v>
      </c>
      <c r="K1778" s="34">
        <v>25864386</v>
      </c>
      <c r="L1778" s="32">
        <v>0.63180000000000003</v>
      </c>
      <c r="M1778" s="34">
        <f t="shared" si="475"/>
        <v>16341119.074800001</v>
      </c>
      <c r="N1778" s="34">
        <f t="shared" ref="N1778:N1782" si="477">K1778-M1778</f>
        <v>9523266.9251999985</v>
      </c>
      <c r="O1778" s="34">
        <v>460</v>
      </c>
      <c r="P1778" s="14" t="s">
        <v>177</v>
      </c>
      <c r="Q1778" s="15" t="s">
        <v>191</v>
      </c>
    </row>
    <row r="1779" spans="1:17">
      <c r="A1779" s="14" t="s">
        <v>157</v>
      </c>
      <c r="B1779" s="14">
        <v>2005</v>
      </c>
      <c r="C1779" s="34">
        <v>1130028.0748517774</v>
      </c>
      <c r="D1779" s="32">
        <v>4.3184627191666741E-2</v>
      </c>
      <c r="K1779" s="34">
        <v>26167369</v>
      </c>
      <c r="L1779" s="32">
        <v>0.63300000000000001</v>
      </c>
      <c r="M1779" s="34">
        <f t="shared" si="475"/>
        <v>16563944.577</v>
      </c>
      <c r="N1779" s="34">
        <f t="shared" si="477"/>
        <v>9603424.4230000004</v>
      </c>
      <c r="O1779" s="34">
        <v>530</v>
      </c>
      <c r="P1779" s="14" t="s">
        <v>177</v>
      </c>
      <c r="Q1779" s="15" t="s">
        <v>191</v>
      </c>
    </row>
    <row r="1780" spans="1:17">
      <c r="A1780" s="14" t="s">
        <v>157</v>
      </c>
      <c r="B1780" s="14">
        <v>2006</v>
      </c>
      <c r="C1780" s="34">
        <v>2480883.3747552559</v>
      </c>
      <c r="D1780" s="32">
        <v>9.3668432698096937E-2</v>
      </c>
      <c r="K1780" s="34">
        <v>26485800</v>
      </c>
      <c r="L1780" s="32">
        <v>0.63259999999999994</v>
      </c>
      <c r="M1780" s="34">
        <f t="shared" si="475"/>
        <v>16754917.079999998</v>
      </c>
      <c r="N1780" s="34">
        <f t="shared" si="477"/>
        <v>9730882.9200000018</v>
      </c>
      <c r="O1780" s="34">
        <v>610</v>
      </c>
      <c r="P1780" s="14" t="s">
        <v>177</v>
      </c>
      <c r="Q1780" s="15" t="s">
        <v>191</v>
      </c>
    </row>
    <row r="1781" spans="1:17">
      <c r="A1781" s="14" t="s">
        <v>157</v>
      </c>
      <c r="B1781" s="14">
        <v>2007</v>
      </c>
      <c r="C1781" s="34">
        <v>5696631.6943196123</v>
      </c>
      <c r="D1781" s="32">
        <v>0.21202449379255511</v>
      </c>
      <c r="K1781" s="34">
        <v>26867800</v>
      </c>
      <c r="L1781" s="32">
        <v>0.63219999999999998</v>
      </c>
      <c r="M1781" s="34">
        <f t="shared" si="475"/>
        <v>16985823.16</v>
      </c>
      <c r="N1781" s="34">
        <f t="shared" si="477"/>
        <v>9881976.8399999999</v>
      </c>
      <c r="O1781" s="34">
        <v>730</v>
      </c>
      <c r="P1781" s="14" t="s">
        <v>177</v>
      </c>
      <c r="Q1781" s="15" t="s">
        <v>191</v>
      </c>
    </row>
    <row r="1782" spans="1:17">
      <c r="A1782" s="14" t="s">
        <v>157</v>
      </c>
      <c r="B1782" s="14">
        <v>2008</v>
      </c>
      <c r="C1782" s="34">
        <v>12110243.725789705</v>
      </c>
      <c r="D1782" s="32">
        <v>0.44337617114450645</v>
      </c>
      <c r="K1782" s="34">
        <v>27313700</v>
      </c>
      <c r="L1782" s="32">
        <v>0.63180000000000003</v>
      </c>
      <c r="M1782" s="34">
        <f t="shared" si="475"/>
        <v>17256795.66</v>
      </c>
      <c r="N1782" s="34">
        <f t="shared" si="477"/>
        <v>10056904.34</v>
      </c>
      <c r="O1782" s="34">
        <v>910</v>
      </c>
      <c r="P1782" s="14" t="s">
        <v>177</v>
      </c>
      <c r="Q1782" s="15" t="s">
        <v>191</v>
      </c>
    </row>
    <row r="1783" spans="1:17">
      <c r="A1783" s="14" t="s">
        <v>157</v>
      </c>
      <c r="B1783" s="14">
        <v>2009</v>
      </c>
      <c r="C1783" s="34">
        <v>15834186.379139783</v>
      </c>
      <c r="D1783" s="32">
        <v>0.57024991371586453</v>
      </c>
      <c r="E1783" s="33">
        <v>91.700693700000002</v>
      </c>
      <c r="F1783" s="33">
        <v>0.4042637</v>
      </c>
      <c r="G1783" s="33">
        <v>0.35511717707870494</v>
      </c>
      <c r="H1783" s="33">
        <v>4.2468630000000003</v>
      </c>
      <c r="I1783" s="33">
        <v>1.0525519999999999</v>
      </c>
      <c r="J1783" s="33">
        <v>317.49889999999999</v>
      </c>
      <c r="K1783" s="34">
        <v>27767100</v>
      </c>
      <c r="L1783" s="32">
        <v>0.63139999999999996</v>
      </c>
      <c r="M1783" s="43">
        <f>K1783*L1783</f>
        <v>17532146.939999998</v>
      </c>
      <c r="N1783" s="34">
        <f>K1783-M1783</f>
        <v>10234953.060000002</v>
      </c>
      <c r="O1783" s="34">
        <v>1100</v>
      </c>
      <c r="P1783" s="14" t="s">
        <v>177</v>
      </c>
      <c r="Q1783" s="15" t="s">
        <v>191</v>
      </c>
    </row>
    <row r="1784" spans="1:17" s="35" customFormat="1">
      <c r="A1784" s="35" t="s">
        <v>157</v>
      </c>
      <c r="B1784" s="35">
        <v>2010</v>
      </c>
      <c r="C1784" s="36">
        <v>18958867.295549452</v>
      </c>
      <c r="D1784" s="37">
        <v>0.6732552306658186</v>
      </c>
      <c r="E1784" s="38"/>
      <c r="F1784" s="38"/>
      <c r="G1784" s="37"/>
      <c r="H1784" s="38"/>
      <c r="I1784" s="38"/>
      <c r="J1784" s="38"/>
      <c r="K1784" s="36">
        <v>28160000</v>
      </c>
      <c r="L1784" s="39" t="s">
        <v>207</v>
      </c>
      <c r="M1784" s="39" t="s">
        <v>207</v>
      </c>
      <c r="N1784" s="39" t="s">
        <v>207</v>
      </c>
      <c r="O1784" s="36">
        <v>1100</v>
      </c>
      <c r="P1784" s="35" t="s">
        <v>177</v>
      </c>
      <c r="Q1784" s="40" t="s">
        <v>191</v>
      </c>
    </row>
    <row r="1785" spans="1:17">
      <c r="A1785" s="14" t="s">
        <v>158</v>
      </c>
      <c r="B1785" s="14">
        <v>2000</v>
      </c>
      <c r="C1785" s="34">
        <v>140</v>
      </c>
      <c r="D1785" s="32">
        <v>7.3791791190314299E-4</v>
      </c>
      <c r="K1785" s="34">
        <v>189723</v>
      </c>
      <c r="L1785" s="32">
        <v>0.78299999999999992</v>
      </c>
      <c r="M1785" s="34">
        <f>K1785*L1785</f>
        <v>148553.109</v>
      </c>
      <c r="N1785" s="34">
        <f>K1785-M1785</f>
        <v>41169.891000000003</v>
      </c>
      <c r="O1785" s="34">
        <v>1440</v>
      </c>
      <c r="P1785" s="14" t="s">
        <v>177</v>
      </c>
      <c r="Q1785" s="15" t="s">
        <v>203</v>
      </c>
    </row>
    <row r="1786" spans="1:17">
      <c r="A1786" s="14" t="s">
        <v>158</v>
      </c>
      <c r="B1786" s="14">
        <v>2001</v>
      </c>
      <c r="C1786" s="34">
        <v>220</v>
      </c>
      <c r="D1786" s="32">
        <v>1.1322288955107123E-3</v>
      </c>
      <c r="K1786" s="34">
        <v>194307</v>
      </c>
      <c r="L1786" s="32">
        <v>0.77939999999999998</v>
      </c>
      <c r="M1786" s="34">
        <f t="shared" ref="M1786:M1794" si="478">K1786*L1786</f>
        <v>151442.87580000001</v>
      </c>
      <c r="N1786" s="34">
        <f t="shared" ref="N1786:N1787" si="479">K1786-M1786</f>
        <v>42864.124199999991</v>
      </c>
      <c r="O1786" s="34">
        <v>1380</v>
      </c>
      <c r="P1786" s="14" t="s">
        <v>177</v>
      </c>
      <c r="Q1786" s="15" t="s">
        <v>203</v>
      </c>
    </row>
    <row r="1787" spans="1:17">
      <c r="A1787" s="14" t="s">
        <v>158</v>
      </c>
      <c r="B1787" s="14">
        <v>2002</v>
      </c>
      <c r="C1787" s="34">
        <v>4500</v>
      </c>
      <c r="D1787" s="32">
        <v>2.2564534568866961E-2</v>
      </c>
      <c r="K1787" s="34">
        <v>199428</v>
      </c>
      <c r="L1787" s="32">
        <v>0.77579999999999993</v>
      </c>
      <c r="M1787" s="34">
        <f t="shared" si="478"/>
        <v>154716.24239999999</v>
      </c>
      <c r="N1787" s="34">
        <f t="shared" si="479"/>
        <v>44711.757600000012</v>
      </c>
      <c r="O1787" s="34">
        <v>1240</v>
      </c>
      <c r="P1787" s="14" t="s">
        <v>177</v>
      </c>
      <c r="Q1787" s="15" t="s">
        <v>203</v>
      </c>
    </row>
    <row r="1788" spans="1:17">
      <c r="A1788" s="14" t="s">
        <v>158</v>
      </c>
      <c r="B1788" s="14">
        <v>2003</v>
      </c>
      <c r="C1788" s="34">
        <v>7500</v>
      </c>
      <c r="D1788" s="32">
        <v>3.6593398550901414E-2</v>
      </c>
      <c r="K1788" s="34">
        <v>204955</v>
      </c>
      <c r="L1788" s="32">
        <v>0.7722</v>
      </c>
      <c r="M1788" s="34">
        <f t="shared" si="478"/>
        <v>158266.25099999999</v>
      </c>
      <c r="N1788" s="34">
        <f>K1788-M1788</f>
        <v>46688.749000000011</v>
      </c>
      <c r="O1788" s="34">
        <v>1370</v>
      </c>
      <c r="P1788" s="14" t="s">
        <v>177</v>
      </c>
      <c r="Q1788" s="15" t="s">
        <v>203</v>
      </c>
    </row>
    <row r="1789" spans="1:17">
      <c r="A1789" s="14" t="s">
        <v>158</v>
      </c>
      <c r="B1789" s="14">
        <v>2004</v>
      </c>
      <c r="C1789" s="34">
        <v>10283</v>
      </c>
      <c r="D1789" s="32">
        <v>4.8809314732979871E-2</v>
      </c>
      <c r="K1789" s="34">
        <v>210677</v>
      </c>
      <c r="L1789" s="32">
        <v>0.76859999999999995</v>
      </c>
      <c r="M1789" s="34">
        <f t="shared" si="478"/>
        <v>161926.34219999998</v>
      </c>
      <c r="N1789" s="34">
        <f t="shared" ref="N1789:N1794" si="480">K1789-M1789</f>
        <v>48750.657800000015</v>
      </c>
      <c r="O1789" s="34">
        <v>1600</v>
      </c>
      <c r="P1789" s="14" t="s">
        <v>177</v>
      </c>
      <c r="Q1789" s="15" t="s">
        <v>203</v>
      </c>
    </row>
    <row r="1790" spans="1:17">
      <c r="A1790" s="14" t="s">
        <v>158</v>
      </c>
      <c r="B1790" s="14">
        <v>2005</v>
      </c>
      <c r="C1790" s="34">
        <v>15914</v>
      </c>
      <c r="D1790" s="32">
        <v>7.3527509286809956E-2</v>
      </c>
      <c r="K1790" s="34">
        <v>216436</v>
      </c>
      <c r="L1790" s="32">
        <v>0.76500000000000001</v>
      </c>
      <c r="M1790" s="34">
        <f t="shared" si="478"/>
        <v>165573.54</v>
      </c>
      <c r="N1790" s="34">
        <f t="shared" si="480"/>
        <v>50862.459999999992</v>
      </c>
      <c r="O1790" s="34">
        <v>1780</v>
      </c>
      <c r="P1790" s="14" t="s">
        <v>177</v>
      </c>
      <c r="Q1790" s="15" t="s">
        <v>203</v>
      </c>
    </row>
    <row r="1791" spans="1:17">
      <c r="A1791" s="14" t="s">
        <v>158</v>
      </c>
      <c r="B1791" s="14">
        <v>2006</v>
      </c>
      <c r="C1791" s="34">
        <v>19500</v>
      </c>
      <c r="D1791" s="32">
        <v>8.7758775877587764E-2</v>
      </c>
      <c r="K1791" s="34">
        <v>222200</v>
      </c>
      <c r="L1791" s="32">
        <v>0.76080000000000003</v>
      </c>
      <c r="M1791" s="34">
        <f t="shared" si="478"/>
        <v>169049.76</v>
      </c>
      <c r="N1791" s="34">
        <f t="shared" si="480"/>
        <v>53150.239999999991</v>
      </c>
      <c r="O1791" s="34">
        <v>1960</v>
      </c>
      <c r="P1791" s="14" t="s">
        <v>177</v>
      </c>
      <c r="Q1791" s="15" t="s">
        <v>203</v>
      </c>
    </row>
    <row r="1792" spans="1:17">
      <c r="A1792" s="14" t="s">
        <v>158</v>
      </c>
      <c r="B1792" s="14">
        <v>2007</v>
      </c>
      <c r="C1792" s="34">
        <v>28000</v>
      </c>
      <c r="D1792" s="32">
        <v>0.12280217008977716</v>
      </c>
      <c r="K1792" s="34">
        <v>228009</v>
      </c>
      <c r="L1792" s="32">
        <v>0.75659999999999994</v>
      </c>
      <c r="M1792" s="34">
        <f t="shared" si="478"/>
        <v>172511.60939999999</v>
      </c>
      <c r="N1792" s="34">
        <f t="shared" si="480"/>
        <v>55497.390600000013</v>
      </c>
      <c r="O1792" s="34">
        <v>2130</v>
      </c>
      <c r="P1792" s="14" t="s">
        <v>177</v>
      </c>
      <c r="Q1792" s="15" t="s">
        <v>203</v>
      </c>
    </row>
    <row r="1793" spans="1:17">
      <c r="A1793" s="14" t="s">
        <v>158</v>
      </c>
      <c r="B1793" s="14">
        <v>2008</v>
      </c>
      <c r="C1793" s="34">
        <v>36000</v>
      </c>
      <c r="D1793" s="32">
        <v>0.15393430425970428</v>
      </c>
      <c r="K1793" s="34">
        <v>233866</v>
      </c>
      <c r="L1793" s="32">
        <v>0.75239999999999996</v>
      </c>
      <c r="M1793" s="34">
        <f t="shared" si="478"/>
        <v>175960.77839999998</v>
      </c>
      <c r="N1793" s="34">
        <f t="shared" si="480"/>
        <v>57905.221600000019</v>
      </c>
      <c r="O1793" s="34">
        <v>2490</v>
      </c>
      <c r="P1793" s="14" t="s">
        <v>177</v>
      </c>
      <c r="Q1793" s="15" t="s">
        <v>203</v>
      </c>
    </row>
    <row r="1794" spans="1:17">
      <c r="A1794" s="14" t="s">
        <v>158</v>
      </c>
      <c r="B1794" s="14">
        <v>2009</v>
      </c>
      <c r="C1794" s="34">
        <v>58000</v>
      </c>
      <c r="D1794" s="32">
        <v>0.24188032762273343</v>
      </c>
      <c r="E1794" s="41" t="s">
        <v>207</v>
      </c>
      <c r="F1794" s="41" t="s">
        <v>207</v>
      </c>
      <c r="G1794" s="41" t="s">
        <v>207</v>
      </c>
      <c r="H1794" s="41" t="s">
        <v>207</v>
      </c>
      <c r="I1794" s="41" t="s">
        <v>207</v>
      </c>
      <c r="J1794" s="41" t="s">
        <v>207</v>
      </c>
      <c r="K1794" s="34">
        <v>239788</v>
      </c>
      <c r="L1794" s="32">
        <v>0.74819999999999998</v>
      </c>
      <c r="M1794" s="34">
        <f t="shared" si="478"/>
        <v>179409.38159999999</v>
      </c>
      <c r="N1794" s="34">
        <f t="shared" si="480"/>
        <v>60378.618400000007</v>
      </c>
      <c r="O1794" s="34">
        <v>2620</v>
      </c>
      <c r="P1794" s="14" t="s">
        <v>177</v>
      </c>
      <c r="Q1794" s="15" t="s">
        <v>203</v>
      </c>
    </row>
    <row r="1795" spans="1:17" s="35" customFormat="1">
      <c r="A1795" s="35" t="s">
        <v>158</v>
      </c>
      <c r="B1795" s="35">
        <v>2010</v>
      </c>
      <c r="C1795" s="36">
        <v>54385</v>
      </c>
      <c r="D1795" s="37">
        <v>0.22197959183673469</v>
      </c>
      <c r="E1795" s="38"/>
      <c r="F1795" s="38"/>
      <c r="G1795" s="37"/>
      <c r="H1795" s="38"/>
      <c r="I1795" s="38"/>
      <c r="J1795" s="38"/>
      <c r="K1795" s="36">
        <v>245000</v>
      </c>
      <c r="L1795" s="39" t="s">
        <v>207</v>
      </c>
      <c r="M1795" s="39" t="s">
        <v>207</v>
      </c>
      <c r="N1795" s="39" t="s">
        <v>207</v>
      </c>
      <c r="O1795" s="36">
        <v>2620</v>
      </c>
      <c r="P1795" s="35" t="s">
        <v>177</v>
      </c>
      <c r="Q1795" s="40" t="s">
        <v>203</v>
      </c>
    </row>
    <row r="1796" spans="1:17">
      <c r="A1796" s="14" t="s">
        <v>159</v>
      </c>
      <c r="B1796" s="14">
        <v>2000</v>
      </c>
      <c r="C1796" s="34">
        <v>4201258.9176683109</v>
      </c>
      <c r="D1796" s="32">
        <v>0.17281308533866607</v>
      </c>
      <c r="K1796" s="34">
        <v>24311000</v>
      </c>
      <c r="L1796" s="32">
        <v>0.10300000000000001</v>
      </c>
      <c r="M1796" s="34">
        <f>K1796*L1796</f>
        <v>2504033</v>
      </c>
      <c r="N1796" s="34">
        <f>K1796-M1796</f>
        <v>21806967</v>
      </c>
      <c r="O1796" s="34">
        <v>4100</v>
      </c>
      <c r="P1796" s="14" t="s">
        <v>178</v>
      </c>
      <c r="Q1796" s="15" t="s">
        <v>194</v>
      </c>
    </row>
    <row r="1797" spans="1:17">
      <c r="A1797" s="14" t="s">
        <v>159</v>
      </c>
      <c r="B1797" s="14">
        <v>2001</v>
      </c>
      <c r="C1797" s="34">
        <v>4865749.5391684575</v>
      </c>
      <c r="D1797" s="32">
        <v>0.19647686408917656</v>
      </c>
      <c r="K1797" s="34">
        <v>24765000</v>
      </c>
      <c r="L1797" s="32">
        <v>9.7799999999999998E-2</v>
      </c>
      <c r="M1797" s="34">
        <f t="shared" ref="M1797:M1805" si="481">K1797*L1797</f>
        <v>2422017</v>
      </c>
      <c r="N1797" s="34">
        <f t="shared" ref="N1797:N1798" si="482">K1797-M1797</f>
        <v>22342983</v>
      </c>
      <c r="O1797" s="34">
        <v>4580</v>
      </c>
      <c r="P1797" s="14" t="s">
        <v>178</v>
      </c>
      <c r="Q1797" s="15" t="s">
        <v>194</v>
      </c>
    </row>
    <row r="1798" spans="1:17">
      <c r="A1798" s="14" t="s">
        <v>159</v>
      </c>
      <c r="B1798" s="14">
        <v>2002</v>
      </c>
      <c r="C1798" s="34">
        <v>5159507.315624441</v>
      </c>
      <c r="D1798" s="32">
        <v>0.20457998872420463</v>
      </c>
      <c r="K1798" s="34">
        <v>25220000</v>
      </c>
      <c r="L1798" s="32">
        <v>9.2600000000000002E-2</v>
      </c>
      <c r="M1798" s="34">
        <f t="shared" si="481"/>
        <v>2335372</v>
      </c>
      <c r="N1798" s="34">
        <f t="shared" si="482"/>
        <v>22884628</v>
      </c>
      <c r="O1798" s="34">
        <v>3970</v>
      </c>
      <c r="P1798" s="14" t="s">
        <v>178</v>
      </c>
      <c r="Q1798" s="15" t="s">
        <v>194</v>
      </c>
    </row>
    <row r="1799" spans="1:17">
      <c r="A1799" s="14" t="s">
        <v>159</v>
      </c>
      <c r="B1799" s="14">
        <v>2003</v>
      </c>
      <c r="C1799" s="34">
        <v>5613086.5412980532</v>
      </c>
      <c r="D1799" s="32">
        <v>0.21862921793635792</v>
      </c>
      <c r="K1799" s="34">
        <v>25674000</v>
      </c>
      <c r="L1799" s="32">
        <v>8.7400000000000005E-2</v>
      </c>
      <c r="M1799" s="34">
        <f t="shared" si="481"/>
        <v>2243907.6</v>
      </c>
      <c r="N1799" s="34">
        <f>K1799-M1799</f>
        <v>23430092.399999999</v>
      </c>
      <c r="O1799" s="34">
        <v>3470</v>
      </c>
      <c r="P1799" s="14" t="s">
        <v>178</v>
      </c>
      <c r="Q1799" s="15" t="s">
        <v>194</v>
      </c>
    </row>
    <row r="1800" spans="1:17">
      <c r="A1800" s="14" t="s">
        <v>159</v>
      </c>
      <c r="B1800" s="14">
        <v>2004</v>
      </c>
      <c r="C1800" s="34">
        <v>6099476.8540585339</v>
      </c>
      <c r="D1800" s="32">
        <v>0.2334549260940228</v>
      </c>
      <c r="K1800" s="34">
        <v>26127000</v>
      </c>
      <c r="L1800" s="32">
        <v>8.2200000000000009E-2</v>
      </c>
      <c r="M1800" s="34">
        <f t="shared" si="481"/>
        <v>2147639.4000000004</v>
      </c>
      <c r="N1800" s="34">
        <f t="shared" ref="N1800:N1805" si="483">K1800-M1800</f>
        <v>23979360.600000001</v>
      </c>
      <c r="O1800" s="34">
        <v>4080</v>
      </c>
      <c r="P1800" s="14" t="s">
        <v>178</v>
      </c>
      <c r="Q1800" s="15" t="s">
        <v>194</v>
      </c>
    </row>
    <row r="1801" spans="1:17">
      <c r="A1801" s="14" t="s">
        <v>159</v>
      </c>
      <c r="B1801" s="14">
        <v>2005</v>
      </c>
      <c r="C1801" s="34">
        <v>9747626.3533599339</v>
      </c>
      <c r="D1801" s="32">
        <v>0.36676924985363035</v>
      </c>
      <c r="K1801" s="34">
        <v>26577000</v>
      </c>
      <c r="L1801" s="32">
        <v>7.6999999999999999E-2</v>
      </c>
      <c r="M1801" s="34">
        <f t="shared" si="481"/>
        <v>2046429</v>
      </c>
      <c r="N1801" s="34">
        <f t="shared" si="483"/>
        <v>24530571</v>
      </c>
      <c r="O1801" s="34">
        <v>4950</v>
      </c>
      <c r="P1801" s="14" t="s">
        <v>178</v>
      </c>
      <c r="Q1801" s="15" t="s">
        <v>194</v>
      </c>
    </row>
    <row r="1802" spans="1:17">
      <c r="A1802" s="14" t="s">
        <v>159</v>
      </c>
      <c r="B1802" s="14">
        <v>2006</v>
      </c>
      <c r="C1802" s="34">
        <v>14437936.814776795</v>
      </c>
      <c r="D1802" s="32">
        <v>0.53412514575031611</v>
      </c>
      <c r="K1802" s="34">
        <v>27031000</v>
      </c>
      <c r="L1802" s="32">
        <v>7.3599999999999999E-2</v>
      </c>
      <c r="M1802" s="34">
        <f t="shared" si="481"/>
        <v>1989481.5999999999</v>
      </c>
      <c r="N1802" s="34">
        <f t="shared" si="483"/>
        <v>25041518.399999999</v>
      </c>
      <c r="O1802" s="34">
        <v>6100</v>
      </c>
      <c r="P1802" s="14" t="s">
        <v>178</v>
      </c>
      <c r="Q1802" s="15" t="s">
        <v>194</v>
      </c>
    </row>
    <row r="1803" spans="1:17">
      <c r="A1803" s="14" t="s">
        <v>159</v>
      </c>
      <c r="B1803" s="14">
        <v>2007</v>
      </c>
      <c r="C1803" s="34">
        <v>18309548.235133559</v>
      </c>
      <c r="D1803" s="32">
        <v>0.66621359513639555</v>
      </c>
      <c r="K1803" s="34">
        <v>27483000</v>
      </c>
      <c r="L1803" s="32">
        <v>7.0199999999999999E-2</v>
      </c>
      <c r="M1803" s="34">
        <f t="shared" si="481"/>
        <v>1929306.5999999999</v>
      </c>
      <c r="N1803" s="34">
        <f t="shared" si="483"/>
        <v>25553693.399999999</v>
      </c>
      <c r="O1803" s="34">
        <v>7510</v>
      </c>
      <c r="P1803" s="14" t="s">
        <v>178</v>
      </c>
      <c r="Q1803" s="15" t="s">
        <v>194</v>
      </c>
    </row>
    <row r="1804" spans="1:17">
      <c r="A1804" s="14" t="s">
        <v>159</v>
      </c>
      <c r="B1804" s="14">
        <v>2008</v>
      </c>
      <c r="C1804" s="34">
        <v>21615593.492998149</v>
      </c>
      <c r="D1804" s="32">
        <v>0.77378176098078211</v>
      </c>
      <c r="K1804" s="34">
        <v>27935000</v>
      </c>
      <c r="L1804" s="32">
        <v>6.6799999999999998E-2</v>
      </c>
      <c r="M1804" s="34">
        <f t="shared" si="481"/>
        <v>1866058</v>
      </c>
      <c r="N1804" s="34">
        <f t="shared" si="483"/>
        <v>26068942</v>
      </c>
      <c r="O1804" s="34">
        <v>9170</v>
      </c>
      <c r="P1804" s="14" t="s">
        <v>178</v>
      </c>
      <c r="Q1804" s="15" t="s">
        <v>194</v>
      </c>
    </row>
    <row r="1805" spans="1:17">
      <c r="A1805" s="14" t="s">
        <v>159</v>
      </c>
      <c r="B1805" s="14">
        <v>2009</v>
      </c>
      <c r="C1805" s="34">
        <v>23393840.799605604</v>
      </c>
      <c r="D1805" s="32">
        <v>0.82419112174484233</v>
      </c>
      <c r="E1805" s="33">
        <v>124.71061427999999</v>
      </c>
      <c r="F1805" s="41" t="s">
        <v>207</v>
      </c>
      <c r="G1805" s="41" t="s">
        <v>207</v>
      </c>
      <c r="H1805" s="41" t="s">
        <v>207</v>
      </c>
      <c r="I1805" s="33">
        <v>28.191770000000002</v>
      </c>
      <c r="J1805" s="41" t="s">
        <v>207</v>
      </c>
      <c r="K1805" s="34">
        <v>28384000</v>
      </c>
      <c r="L1805" s="32">
        <v>6.3399999999999998E-2</v>
      </c>
      <c r="M1805" s="34">
        <f t="shared" si="481"/>
        <v>1799545.5999999999</v>
      </c>
      <c r="N1805" s="34">
        <f t="shared" si="483"/>
        <v>26584454.399999999</v>
      </c>
      <c r="O1805" s="34">
        <v>10150</v>
      </c>
      <c r="P1805" s="14" t="s">
        <v>178</v>
      </c>
      <c r="Q1805" s="15" t="s">
        <v>194</v>
      </c>
    </row>
    <row r="1806" spans="1:17" s="35" customFormat="1">
      <c r="A1806" s="35" t="s">
        <v>159</v>
      </c>
      <c r="B1806" s="35">
        <v>2010</v>
      </c>
      <c r="C1806" s="36">
        <v>24655250.451394103</v>
      </c>
      <c r="D1806" s="37">
        <v>0.85507562084324418</v>
      </c>
      <c r="E1806" s="38"/>
      <c r="F1806" s="38"/>
      <c r="G1806" s="37"/>
      <c r="H1806" s="38"/>
      <c r="I1806" s="38"/>
      <c r="J1806" s="38"/>
      <c r="K1806" s="36">
        <v>28834000</v>
      </c>
      <c r="L1806" s="39" t="s">
        <v>207</v>
      </c>
      <c r="M1806" s="39" t="s">
        <v>207</v>
      </c>
      <c r="N1806" s="39" t="s">
        <v>207</v>
      </c>
      <c r="O1806" s="36">
        <v>10150</v>
      </c>
      <c r="P1806" s="35" t="s">
        <v>178</v>
      </c>
      <c r="Q1806" s="40" t="s">
        <v>194</v>
      </c>
    </row>
    <row r="1807" spans="1:17">
      <c r="A1807" s="14" t="s">
        <v>160</v>
      </c>
      <c r="B1807" s="14">
        <v>2000</v>
      </c>
      <c r="C1807" s="34">
        <v>457873.22388187511</v>
      </c>
      <c r="D1807" s="32">
        <v>5.8977376800000399E-3</v>
      </c>
      <c r="K1807" s="34">
        <v>77635400</v>
      </c>
      <c r="L1807" s="32">
        <v>0.75700000000000001</v>
      </c>
      <c r="M1807" s="34">
        <f>K1807*L1807</f>
        <v>58769997.799999997</v>
      </c>
      <c r="N1807" s="34">
        <f>K1807-M1807</f>
        <v>18865402.200000003</v>
      </c>
      <c r="O1807" s="34">
        <v>390</v>
      </c>
      <c r="P1807" s="14" t="s">
        <v>177</v>
      </c>
      <c r="Q1807" s="15" t="s">
        <v>203</v>
      </c>
    </row>
    <row r="1808" spans="1:17">
      <c r="A1808" s="14" t="s">
        <v>160</v>
      </c>
      <c r="B1808" s="14">
        <v>2001</v>
      </c>
      <c r="C1808" s="34">
        <v>858550.12101534312</v>
      </c>
      <c r="D1808" s="32">
        <v>1.0911118918729213E-2</v>
      </c>
      <c r="K1808" s="34">
        <v>78685800</v>
      </c>
      <c r="L1808" s="32">
        <v>0.75280000000000002</v>
      </c>
      <c r="M1808" s="34">
        <f t="shared" ref="M1808:M1816" si="484">K1808*L1808</f>
        <v>59234670.240000002</v>
      </c>
      <c r="N1808" s="34">
        <f t="shared" ref="N1808:N1809" si="485">K1808-M1808</f>
        <v>19451129.759999998</v>
      </c>
      <c r="O1808" s="34">
        <v>410</v>
      </c>
      <c r="P1808" s="14" t="s">
        <v>177</v>
      </c>
      <c r="Q1808" s="15" t="s">
        <v>203</v>
      </c>
    </row>
    <row r="1809" spans="1:17">
      <c r="A1809" s="14" t="s">
        <v>160</v>
      </c>
      <c r="B1809" s="14">
        <v>2002</v>
      </c>
      <c r="C1809" s="34">
        <v>1076961.1049550974</v>
      </c>
      <c r="D1809" s="32">
        <v>1.3508042466643807E-2</v>
      </c>
      <c r="K1809" s="34">
        <v>79727400</v>
      </c>
      <c r="L1809" s="32">
        <v>0.74860000000000004</v>
      </c>
      <c r="M1809" s="34">
        <f t="shared" si="484"/>
        <v>59683931.640000001</v>
      </c>
      <c r="N1809" s="34">
        <f t="shared" si="485"/>
        <v>20043468.359999999</v>
      </c>
      <c r="O1809" s="34">
        <v>430</v>
      </c>
      <c r="P1809" s="14" t="s">
        <v>177</v>
      </c>
      <c r="Q1809" s="15" t="s">
        <v>203</v>
      </c>
    </row>
    <row r="1810" spans="1:17">
      <c r="A1810" s="14" t="s">
        <v>160</v>
      </c>
      <c r="B1810" s="14">
        <v>2003</v>
      </c>
      <c r="C1810" s="34">
        <v>1695208.4029877142</v>
      </c>
      <c r="D1810" s="32">
        <v>2.0953746773738655E-2</v>
      </c>
      <c r="K1810" s="34">
        <v>80902400</v>
      </c>
      <c r="L1810" s="32">
        <v>0.74439999999999995</v>
      </c>
      <c r="M1810" s="34">
        <f t="shared" si="484"/>
        <v>60223746.559999995</v>
      </c>
      <c r="N1810" s="34">
        <f>K1810-M1810</f>
        <v>20678653.440000005</v>
      </c>
      <c r="O1810" s="34">
        <v>470</v>
      </c>
      <c r="P1810" s="14" t="s">
        <v>177</v>
      </c>
      <c r="Q1810" s="15" t="s">
        <v>203</v>
      </c>
    </row>
    <row r="1811" spans="1:17">
      <c r="A1811" s="14" t="s">
        <v>160</v>
      </c>
      <c r="B1811" s="14">
        <v>2004</v>
      </c>
      <c r="C1811" s="34">
        <v>2713884.3969069002</v>
      </c>
      <c r="D1811" s="32">
        <v>3.3083361638328847E-2</v>
      </c>
      <c r="K1811" s="34">
        <v>82031700</v>
      </c>
      <c r="L1811" s="32">
        <v>0.74019999999999997</v>
      </c>
      <c r="M1811" s="34">
        <f t="shared" si="484"/>
        <v>60719864.339999996</v>
      </c>
      <c r="N1811" s="34">
        <f t="shared" ref="N1811:N1816" si="486">K1811-M1811</f>
        <v>21311835.660000004</v>
      </c>
      <c r="O1811" s="34">
        <v>540</v>
      </c>
      <c r="P1811" s="14" t="s">
        <v>177</v>
      </c>
      <c r="Q1811" s="15" t="s">
        <v>203</v>
      </c>
    </row>
    <row r="1812" spans="1:17">
      <c r="A1812" s="14" t="s">
        <v>160</v>
      </c>
      <c r="B1812" s="14">
        <v>2005</v>
      </c>
      <c r="C1812" s="34">
        <v>6916334.986763359</v>
      </c>
      <c r="D1812" s="32">
        <v>8.3222751906454256E-2</v>
      </c>
      <c r="K1812" s="34">
        <v>83106300</v>
      </c>
      <c r="L1812" s="32">
        <v>0.73599999999999999</v>
      </c>
      <c r="M1812" s="34">
        <f t="shared" si="484"/>
        <v>61166236.799999997</v>
      </c>
      <c r="N1812" s="34">
        <f t="shared" si="486"/>
        <v>21940063.200000003</v>
      </c>
      <c r="O1812" s="34">
        <v>620</v>
      </c>
      <c r="P1812" s="14" t="s">
        <v>177</v>
      </c>
      <c r="Q1812" s="15" t="s">
        <v>203</v>
      </c>
    </row>
    <row r="1813" spans="1:17">
      <c r="A1813" s="14" t="s">
        <v>160</v>
      </c>
      <c r="B1813" s="14">
        <v>2006</v>
      </c>
      <c r="C1813" s="34">
        <v>14314426.75975796</v>
      </c>
      <c r="D1813" s="32">
        <v>0.17013276901139526</v>
      </c>
      <c r="K1813" s="34">
        <v>84136800</v>
      </c>
      <c r="L1813" s="32">
        <v>0.73120000000000007</v>
      </c>
      <c r="M1813" s="34">
        <f t="shared" si="484"/>
        <v>61520828.160000004</v>
      </c>
      <c r="N1813" s="34">
        <f t="shared" si="486"/>
        <v>22615971.839999996</v>
      </c>
      <c r="O1813" s="34">
        <v>690</v>
      </c>
      <c r="P1813" s="14" t="s">
        <v>177</v>
      </c>
      <c r="Q1813" s="15" t="s">
        <v>203</v>
      </c>
    </row>
    <row r="1814" spans="1:17">
      <c r="A1814" s="14" t="s">
        <v>160</v>
      </c>
      <c r="B1814" s="14">
        <v>2007</v>
      </c>
      <c r="C1814" s="34">
        <v>23405323.173910704</v>
      </c>
      <c r="D1814" s="32">
        <v>0.27485585883972269</v>
      </c>
      <c r="K1814" s="34">
        <v>85154900</v>
      </c>
      <c r="L1814" s="32">
        <v>0.72640000000000005</v>
      </c>
      <c r="M1814" s="34">
        <f t="shared" si="484"/>
        <v>61856519.360000007</v>
      </c>
      <c r="N1814" s="34">
        <f t="shared" si="486"/>
        <v>23298380.639999993</v>
      </c>
      <c r="O1814" s="34">
        <v>780</v>
      </c>
      <c r="P1814" s="14" t="s">
        <v>177</v>
      </c>
      <c r="Q1814" s="15" t="s">
        <v>203</v>
      </c>
    </row>
    <row r="1815" spans="1:17">
      <c r="A1815" s="14" t="s">
        <v>160</v>
      </c>
      <c r="B1815" s="14">
        <v>2008</v>
      </c>
      <c r="C1815" s="34">
        <v>45894189.530971706</v>
      </c>
      <c r="D1815" s="32">
        <v>0.53234861114379306</v>
      </c>
      <c r="K1815" s="34">
        <v>86210781</v>
      </c>
      <c r="L1815" s="32">
        <v>0.72160000000000002</v>
      </c>
      <c r="M1815" s="34">
        <f t="shared" si="484"/>
        <v>62209699.569600001</v>
      </c>
      <c r="N1815" s="34">
        <f t="shared" si="486"/>
        <v>24001081.430399999</v>
      </c>
      <c r="O1815" s="34">
        <v>910</v>
      </c>
      <c r="P1815" s="14" t="s">
        <v>177</v>
      </c>
      <c r="Q1815" s="15" t="s">
        <v>203</v>
      </c>
    </row>
    <row r="1816" spans="1:17">
      <c r="A1816" s="14" t="s">
        <v>160</v>
      </c>
      <c r="B1816" s="14">
        <v>2009</v>
      </c>
      <c r="C1816" s="34">
        <v>67178192.278952181</v>
      </c>
      <c r="D1816" s="32">
        <v>0.76968814495038873</v>
      </c>
      <c r="E1816" s="41" t="s">
        <v>207</v>
      </c>
      <c r="F1816" s="41" t="s">
        <v>207</v>
      </c>
      <c r="G1816" s="33">
        <v>0.36315036632642816</v>
      </c>
      <c r="H1816" s="33">
        <v>3.2474178999999999</v>
      </c>
      <c r="I1816" s="41" t="s">
        <v>207</v>
      </c>
      <c r="J1816" s="41" t="s">
        <v>207</v>
      </c>
      <c r="K1816" s="34">
        <v>87279754.430000007</v>
      </c>
      <c r="L1816" s="32">
        <v>0.7168000000000001</v>
      </c>
      <c r="M1816" s="34">
        <f t="shared" si="484"/>
        <v>62562127.975424014</v>
      </c>
      <c r="N1816" s="34">
        <f t="shared" si="486"/>
        <v>24717626.454575993</v>
      </c>
      <c r="O1816" s="34">
        <v>1010</v>
      </c>
      <c r="P1816" s="14" t="s">
        <v>177</v>
      </c>
      <c r="Q1816" s="15" t="s">
        <v>203</v>
      </c>
    </row>
    <row r="1817" spans="1:17" s="35" customFormat="1">
      <c r="A1817" s="35" t="s">
        <v>160</v>
      </c>
      <c r="B1817" s="35">
        <v>2010</v>
      </c>
      <c r="C1817" s="36">
        <v>78434708.150941625</v>
      </c>
      <c r="D1817" s="37">
        <v>0.88765202407077282</v>
      </c>
      <c r="E1817" s="38"/>
      <c r="F1817" s="38"/>
      <c r="G1817" s="37"/>
      <c r="H1817" s="38"/>
      <c r="I1817" s="38"/>
      <c r="J1817" s="38"/>
      <c r="K1817" s="36">
        <v>88362000</v>
      </c>
      <c r="L1817" s="39" t="s">
        <v>207</v>
      </c>
      <c r="M1817" s="39" t="s">
        <v>207</v>
      </c>
      <c r="N1817" s="39" t="s">
        <v>207</v>
      </c>
      <c r="O1817" s="36">
        <v>1010</v>
      </c>
      <c r="P1817" s="35" t="s">
        <v>177</v>
      </c>
      <c r="Q1817" s="40" t="s">
        <v>203</v>
      </c>
    </row>
    <row r="1818" spans="1:17">
      <c r="A1818" s="14" t="s">
        <v>161</v>
      </c>
      <c r="B1818" s="14">
        <v>2000</v>
      </c>
      <c r="C1818" s="34">
        <v>28873.785718118736</v>
      </c>
      <c r="D1818" s="32">
        <v>1.5880656545841222E-3</v>
      </c>
      <c r="K1818" s="34">
        <v>18181733</v>
      </c>
      <c r="L1818" s="32">
        <v>0.73699999999999999</v>
      </c>
      <c r="M1818" s="34">
        <f>K1818*L1818</f>
        <v>13399937.220999999</v>
      </c>
      <c r="N1818" s="34">
        <f>K1818-M1818</f>
        <v>4781795.779000001</v>
      </c>
      <c r="O1818" s="34">
        <v>400</v>
      </c>
      <c r="P1818" s="14" t="s">
        <v>177</v>
      </c>
      <c r="Q1818" s="15" t="s">
        <v>192</v>
      </c>
    </row>
    <row r="1819" spans="1:17">
      <c r="A1819" s="14" t="s">
        <v>161</v>
      </c>
      <c r="B1819" s="14">
        <v>2001</v>
      </c>
      <c r="C1819" s="34">
        <v>132371.87062471535</v>
      </c>
      <c r="D1819" s="32">
        <v>7.0704066574608293E-3</v>
      </c>
      <c r="K1819" s="34">
        <v>18721960</v>
      </c>
      <c r="L1819" s="32">
        <v>0.73180000000000012</v>
      </c>
      <c r="M1819" s="34">
        <f t="shared" ref="M1819:M1827" si="487">K1819*L1819</f>
        <v>13700730.328000002</v>
      </c>
      <c r="N1819" s="34">
        <f t="shared" ref="N1819:N1820" si="488">K1819-M1819</f>
        <v>5021229.6719999984</v>
      </c>
      <c r="O1819" s="34">
        <v>440</v>
      </c>
      <c r="P1819" s="14" t="s">
        <v>177</v>
      </c>
      <c r="Q1819" s="15" t="s">
        <v>192</v>
      </c>
    </row>
    <row r="1820" spans="1:17">
      <c r="A1820" s="14" t="s">
        <v>161</v>
      </c>
      <c r="B1820" s="14">
        <v>2002</v>
      </c>
      <c r="C1820" s="34">
        <v>392040.14172838297</v>
      </c>
      <c r="D1820" s="32">
        <v>2.0338886996179428E-2</v>
      </c>
      <c r="K1820" s="34">
        <v>19275398</v>
      </c>
      <c r="L1820" s="32">
        <v>0.72659999999999991</v>
      </c>
      <c r="M1820" s="34">
        <f t="shared" si="487"/>
        <v>14005504.186799997</v>
      </c>
      <c r="N1820" s="34">
        <f t="shared" si="488"/>
        <v>5269893.8132000025</v>
      </c>
      <c r="O1820" s="34">
        <v>470</v>
      </c>
      <c r="P1820" s="14" t="s">
        <v>177</v>
      </c>
      <c r="Q1820" s="15" t="s">
        <v>192</v>
      </c>
    </row>
    <row r="1821" spans="1:17">
      <c r="A1821" s="14" t="s">
        <v>161</v>
      </c>
      <c r="B1821" s="14">
        <v>2003</v>
      </c>
      <c r="C1821" s="34">
        <v>588299.77478345449</v>
      </c>
      <c r="D1821" s="32">
        <v>2.9647077923992911E-2</v>
      </c>
      <c r="K1821" s="34">
        <v>19843432</v>
      </c>
      <c r="L1821" s="32">
        <v>0.72140000000000004</v>
      </c>
      <c r="M1821" s="34">
        <f t="shared" si="487"/>
        <v>14315051.844800001</v>
      </c>
      <c r="N1821" s="34">
        <f>K1821-M1821</f>
        <v>5528380.155199999</v>
      </c>
      <c r="O1821" s="34">
        <v>480</v>
      </c>
      <c r="P1821" s="14" t="s">
        <v>177</v>
      </c>
      <c r="Q1821" s="15" t="s">
        <v>192</v>
      </c>
    </row>
    <row r="1822" spans="1:17">
      <c r="A1822" s="14" t="s">
        <v>161</v>
      </c>
      <c r="B1822" s="14">
        <v>2004</v>
      </c>
      <c r="C1822" s="34">
        <v>766717.21287633595</v>
      </c>
      <c r="D1822" s="32">
        <v>3.7536046322384067E-2</v>
      </c>
      <c r="K1822" s="34">
        <v>20426158</v>
      </c>
      <c r="L1822" s="32">
        <v>0.71620000000000006</v>
      </c>
      <c r="M1822" s="34">
        <f t="shared" si="487"/>
        <v>14629214.359600002</v>
      </c>
      <c r="N1822" s="34">
        <f t="shared" ref="N1822:N1827" si="489">K1822-M1822</f>
        <v>5796943.6403999981</v>
      </c>
      <c r="O1822" s="34">
        <v>560</v>
      </c>
      <c r="P1822" s="14" t="s">
        <v>177</v>
      </c>
      <c r="Q1822" s="15" t="s">
        <v>192</v>
      </c>
    </row>
    <row r="1823" spans="1:17">
      <c r="A1823" s="14" t="s">
        <v>161</v>
      </c>
      <c r="B1823" s="14">
        <v>2005</v>
      </c>
      <c r="C1823" s="34">
        <v>1785657.7716700835</v>
      </c>
      <c r="D1823" s="32">
        <v>8.493549903937346E-2</v>
      </c>
      <c r="K1823" s="34">
        <v>21023692</v>
      </c>
      <c r="L1823" s="32">
        <v>0.71099999999999997</v>
      </c>
      <c r="M1823" s="34">
        <f t="shared" si="487"/>
        <v>14947845.012</v>
      </c>
      <c r="N1823" s="34">
        <f t="shared" si="489"/>
        <v>6075846.9879999999</v>
      </c>
      <c r="O1823" s="34">
        <v>660</v>
      </c>
      <c r="P1823" s="14" t="s">
        <v>177</v>
      </c>
      <c r="Q1823" s="15" t="s">
        <v>192</v>
      </c>
    </row>
    <row r="1824" spans="1:17">
      <c r="A1824" s="14" t="s">
        <v>161</v>
      </c>
      <c r="B1824" s="14">
        <v>2006</v>
      </c>
      <c r="C1824" s="34">
        <v>2771983.5848836084</v>
      </c>
      <c r="D1824" s="32">
        <v>0.12810917706575231</v>
      </c>
      <c r="K1824" s="34">
        <v>21637666</v>
      </c>
      <c r="L1824" s="32">
        <v>0.70519999999999994</v>
      </c>
      <c r="M1824" s="34">
        <f t="shared" si="487"/>
        <v>15258882.063199999</v>
      </c>
      <c r="N1824" s="34">
        <f t="shared" si="489"/>
        <v>6378783.9368000012</v>
      </c>
      <c r="O1824" s="34">
        <v>770</v>
      </c>
      <c r="P1824" s="14" t="s">
        <v>177</v>
      </c>
      <c r="Q1824" s="15" t="s">
        <v>192</v>
      </c>
    </row>
    <row r="1825" spans="1:17">
      <c r="A1825" s="14" t="s">
        <v>161</v>
      </c>
      <c r="B1825" s="14">
        <v>2007</v>
      </c>
      <c r="C1825" s="34">
        <v>3927484.5178428059</v>
      </c>
      <c r="D1825" s="32">
        <v>0.17636313039314319</v>
      </c>
      <c r="K1825" s="34">
        <v>22269306</v>
      </c>
      <c r="L1825" s="32">
        <v>0.69940000000000002</v>
      </c>
      <c r="M1825" s="34">
        <f t="shared" si="487"/>
        <v>15575152.6164</v>
      </c>
      <c r="N1825" s="34">
        <f t="shared" si="489"/>
        <v>6694153.3836000003</v>
      </c>
      <c r="O1825" s="34">
        <v>850</v>
      </c>
      <c r="P1825" s="14" t="s">
        <v>177</v>
      </c>
      <c r="Q1825" s="15" t="s">
        <v>192</v>
      </c>
    </row>
    <row r="1826" spans="1:17">
      <c r="A1826" s="14" t="s">
        <v>161</v>
      </c>
      <c r="B1826" s="14">
        <v>2008</v>
      </c>
      <c r="C1826" s="34">
        <v>5605120.9456123887</v>
      </c>
      <c r="D1826" s="32">
        <v>0.24457836213757264</v>
      </c>
      <c r="K1826" s="34">
        <v>22917485</v>
      </c>
      <c r="L1826" s="32">
        <v>0.69359999999999999</v>
      </c>
      <c r="M1826" s="34">
        <f t="shared" si="487"/>
        <v>15895567.595999999</v>
      </c>
      <c r="N1826" s="34">
        <f t="shared" si="489"/>
        <v>7021917.404000001</v>
      </c>
      <c r="O1826" s="34">
        <v>960</v>
      </c>
      <c r="P1826" s="14" t="s">
        <v>177</v>
      </c>
      <c r="Q1826" s="15" t="s">
        <v>192</v>
      </c>
    </row>
    <row r="1827" spans="1:17">
      <c r="A1827" s="14" t="s">
        <v>161</v>
      </c>
      <c r="B1827" s="14">
        <v>2009</v>
      </c>
      <c r="C1827" s="34">
        <v>7458590.6076530814</v>
      </c>
      <c r="D1827" s="32">
        <v>0.31630708312530931</v>
      </c>
      <c r="E1827" s="33">
        <v>14.4616185</v>
      </c>
      <c r="F1827" s="33">
        <v>1.1515689</v>
      </c>
      <c r="G1827" s="41" t="s">
        <v>207</v>
      </c>
      <c r="H1827" s="33">
        <v>2.0682443999999998</v>
      </c>
      <c r="I1827" s="33">
        <v>2.8380040000000002</v>
      </c>
      <c r="J1827" s="33">
        <v>16.981369999999998</v>
      </c>
      <c r="K1827" s="34">
        <v>23580220</v>
      </c>
      <c r="L1827" s="32">
        <v>0.68779999999999997</v>
      </c>
      <c r="M1827" s="34">
        <f t="shared" si="487"/>
        <v>16218475.316</v>
      </c>
      <c r="N1827" s="34">
        <f t="shared" si="489"/>
        <v>7361744.6840000004</v>
      </c>
      <c r="O1827" s="34">
        <v>1060</v>
      </c>
      <c r="P1827" s="14" t="s">
        <v>177</v>
      </c>
      <c r="Q1827" s="15" t="s">
        <v>192</v>
      </c>
    </row>
    <row r="1828" spans="1:17" s="35" customFormat="1">
      <c r="A1828" s="35" t="s">
        <v>161</v>
      </c>
      <c r="B1828" s="35">
        <v>2010</v>
      </c>
      <c r="C1828" s="36">
        <v>9402616.5824580267</v>
      </c>
      <c r="D1828" s="37">
        <v>0.38764085514751101</v>
      </c>
      <c r="E1828" s="38"/>
      <c r="F1828" s="38"/>
      <c r="G1828" s="37"/>
      <c r="H1828" s="38"/>
      <c r="I1828" s="38"/>
      <c r="J1828" s="38"/>
      <c r="K1828" s="36">
        <v>24256000</v>
      </c>
      <c r="L1828" s="39" t="s">
        <v>207</v>
      </c>
      <c r="M1828" s="39" t="s">
        <v>207</v>
      </c>
      <c r="N1828" s="39" t="s">
        <v>207</v>
      </c>
      <c r="O1828" s="36">
        <v>1060</v>
      </c>
      <c r="P1828" s="35" t="s">
        <v>177</v>
      </c>
      <c r="Q1828" s="40" t="s">
        <v>192</v>
      </c>
    </row>
    <row r="1829" spans="1:17">
      <c r="A1829" s="14" t="s">
        <v>162</v>
      </c>
      <c r="B1829" s="14">
        <v>2000</v>
      </c>
      <c r="C1829" s="34">
        <v>53294.21354342463</v>
      </c>
      <c r="D1829" s="32">
        <v>5.0915064588352987E-3</v>
      </c>
      <c r="K1829" s="34">
        <v>10467278</v>
      </c>
      <c r="L1829" s="32">
        <v>0.65200000000000002</v>
      </c>
      <c r="M1829" s="34">
        <f>K1829*L1829</f>
        <v>6824665.2560000001</v>
      </c>
      <c r="N1829" s="34">
        <f>K1829-M1829</f>
        <v>3642612.7439999999</v>
      </c>
      <c r="O1829" s="34">
        <v>300</v>
      </c>
      <c r="P1829" s="14" t="s">
        <v>177</v>
      </c>
      <c r="Q1829" s="15" t="s">
        <v>193</v>
      </c>
    </row>
    <row r="1830" spans="1:17">
      <c r="A1830" s="14" t="s">
        <v>162</v>
      </c>
      <c r="B1830" s="14">
        <v>2001</v>
      </c>
      <c r="C1830" s="34">
        <v>108085.5237977842</v>
      </c>
      <c r="D1830" s="32">
        <v>1.0079172084002381E-2</v>
      </c>
      <c r="K1830" s="34">
        <v>10723651</v>
      </c>
      <c r="L1830" s="32">
        <v>0.65159999999999996</v>
      </c>
      <c r="M1830" s="34">
        <f t="shared" ref="M1830:M1838" si="490">K1830*L1830</f>
        <v>6987530.9915999994</v>
      </c>
      <c r="N1830" s="34">
        <f t="shared" ref="N1830:N1831" si="491">K1830-M1830</f>
        <v>3736120.0084000006</v>
      </c>
      <c r="O1830" s="34">
        <v>310</v>
      </c>
      <c r="P1830" s="14" t="s">
        <v>177</v>
      </c>
      <c r="Q1830" s="15" t="s">
        <v>193</v>
      </c>
    </row>
    <row r="1831" spans="1:17">
      <c r="A1831" s="14" t="s">
        <v>162</v>
      </c>
      <c r="B1831" s="14">
        <v>2002</v>
      </c>
      <c r="C1831" s="34">
        <v>176273.77453167323</v>
      </c>
      <c r="D1831" s="32">
        <v>1.6065424580992606E-2</v>
      </c>
      <c r="K1831" s="34">
        <v>10972245</v>
      </c>
      <c r="L1831" s="32">
        <v>0.6512</v>
      </c>
      <c r="M1831" s="34">
        <f t="shared" si="490"/>
        <v>7145125.9440000001</v>
      </c>
      <c r="N1831" s="34">
        <f t="shared" si="491"/>
        <v>3827119.0559999999</v>
      </c>
      <c r="O1831" s="34">
        <v>310</v>
      </c>
      <c r="P1831" s="14" t="s">
        <v>177</v>
      </c>
      <c r="Q1831" s="15" t="s">
        <v>193</v>
      </c>
    </row>
    <row r="1832" spans="1:17">
      <c r="A1832" s="14" t="s">
        <v>162</v>
      </c>
      <c r="B1832" s="14">
        <v>2003</v>
      </c>
      <c r="C1832" s="34">
        <v>322605.61484464747</v>
      </c>
      <c r="D1832" s="32">
        <v>2.8755393979891849E-2</v>
      </c>
      <c r="K1832" s="34">
        <v>11218960</v>
      </c>
      <c r="L1832" s="32">
        <v>0.65079999999999993</v>
      </c>
      <c r="M1832" s="34">
        <f t="shared" si="490"/>
        <v>7301299.1679999996</v>
      </c>
      <c r="N1832" s="34">
        <f>K1832-M1832</f>
        <v>3917660.8320000004</v>
      </c>
      <c r="O1832" s="34">
        <v>360</v>
      </c>
      <c r="P1832" s="14" t="s">
        <v>177</v>
      </c>
      <c r="Q1832" s="15" t="s">
        <v>193</v>
      </c>
    </row>
    <row r="1833" spans="1:17">
      <c r="A1833" s="14" t="s">
        <v>162</v>
      </c>
      <c r="B1833" s="14">
        <v>2004</v>
      </c>
      <c r="C1833" s="34">
        <v>466877.55535589583</v>
      </c>
      <c r="D1833" s="32">
        <v>4.0696150786783222E-2</v>
      </c>
      <c r="K1833" s="34">
        <v>11472278</v>
      </c>
      <c r="L1833" s="32">
        <v>0.65040000000000009</v>
      </c>
      <c r="M1833" s="34">
        <f t="shared" si="490"/>
        <v>7461569.6112000011</v>
      </c>
      <c r="N1833" s="34">
        <f t="shared" ref="N1833:N1838" si="492">K1833-M1833</f>
        <v>4010708.3887999989</v>
      </c>
      <c r="O1833" s="34">
        <v>400</v>
      </c>
      <c r="P1833" s="14" t="s">
        <v>177</v>
      </c>
      <c r="Q1833" s="15" t="s">
        <v>193</v>
      </c>
    </row>
    <row r="1834" spans="1:17">
      <c r="A1834" s="14" t="s">
        <v>162</v>
      </c>
      <c r="B1834" s="14">
        <v>2005</v>
      </c>
      <c r="C1834" s="34">
        <v>889783.58865431079</v>
      </c>
      <c r="D1834" s="32">
        <v>7.5800889646446032E-2</v>
      </c>
      <c r="K1834" s="34">
        <v>11738432</v>
      </c>
      <c r="L1834" s="32">
        <v>0.65</v>
      </c>
      <c r="M1834" s="34">
        <f t="shared" si="490"/>
        <v>7629980.7999999998</v>
      </c>
      <c r="N1834" s="34">
        <f t="shared" si="492"/>
        <v>4108451.2</v>
      </c>
      <c r="O1834" s="34">
        <v>500</v>
      </c>
      <c r="P1834" s="14" t="s">
        <v>177</v>
      </c>
      <c r="Q1834" s="15" t="s">
        <v>193</v>
      </c>
    </row>
    <row r="1835" spans="1:17">
      <c r="A1835" s="14" t="s">
        <v>162</v>
      </c>
      <c r="B1835" s="14">
        <v>2006</v>
      </c>
      <c r="C1835" s="34">
        <v>1652757.3161485151</v>
      </c>
      <c r="D1835" s="32">
        <v>0.13750654592727549</v>
      </c>
      <c r="K1835" s="34">
        <v>12019481</v>
      </c>
      <c r="L1835" s="32">
        <v>0.64859999999999995</v>
      </c>
      <c r="M1835" s="34">
        <f t="shared" si="490"/>
        <v>7795835.3765999991</v>
      </c>
      <c r="N1835" s="34">
        <f t="shared" si="492"/>
        <v>4223645.6234000009</v>
      </c>
      <c r="O1835" s="34">
        <v>600</v>
      </c>
      <c r="P1835" s="14" t="s">
        <v>177</v>
      </c>
      <c r="Q1835" s="15" t="s">
        <v>193</v>
      </c>
    </row>
    <row r="1836" spans="1:17">
      <c r="A1836" s="14" t="s">
        <v>162</v>
      </c>
      <c r="B1836" s="14">
        <v>2007</v>
      </c>
      <c r="C1836" s="34">
        <v>2417245.348361826</v>
      </c>
      <c r="D1836" s="32">
        <v>0.19630150510387542</v>
      </c>
      <c r="K1836" s="34">
        <v>12313942</v>
      </c>
      <c r="L1836" s="32">
        <v>0.6472</v>
      </c>
      <c r="M1836" s="34">
        <f t="shared" si="490"/>
        <v>7969583.2624000004</v>
      </c>
      <c r="N1836" s="34">
        <f t="shared" si="492"/>
        <v>4344358.7375999996</v>
      </c>
      <c r="O1836" s="34">
        <v>730</v>
      </c>
      <c r="P1836" s="14" t="s">
        <v>177</v>
      </c>
      <c r="Q1836" s="15" t="s">
        <v>193</v>
      </c>
    </row>
    <row r="1837" spans="1:17">
      <c r="A1837" s="14" t="s">
        <v>162</v>
      </c>
      <c r="B1837" s="14">
        <v>2008</v>
      </c>
      <c r="C1837" s="34">
        <v>3606321.7497312762</v>
      </c>
      <c r="D1837" s="32">
        <v>0.28575746187378176</v>
      </c>
      <c r="K1837" s="34">
        <v>12620219</v>
      </c>
      <c r="L1837" s="32">
        <v>0.64579999999999993</v>
      </c>
      <c r="M1837" s="34">
        <f t="shared" si="490"/>
        <v>8150137.4301999994</v>
      </c>
      <c r="N1837" s="34">
        <f t="shared" si="492"/>
        <v>4470081.5698000006</v>
      </c>
      <c r="O1837" s="34">
        <v>960</v>
      </c>
      <c r="P1837" s="14" t="s">
        <v>177</v>
      </c>
      <c r="Q1837" s="15" t="s">
        <v>193</v>
      </c>
    </row>
    <row r="1838" spans="1:17">
      <c r="A1838" s="14" t="s">
        <v>162</v>
      </c>
      <c r="B1838" s="14">
        <v>2009</v>
      </c>
      <c r="C1838" s="34">
        <v>4536492.5335644875</v>
      </c>
      <c r="D1838" s="32">
        <v>0.35070455927999011</v>
      </c>
      <c r="E1838" s="33">
        <v>4.4354253300000002</v>
      </c>
      <c r="F1838" s="33">
        <v>7.5847813000000004</v>
      </c>
      <c r="G1838" s="33">
        <v>0.7506561273224851</v>
      </c>
      <c r="H1838" s="33">
        <v>5.6164785000000004</v>
      </c>
      <c r="I1838" s="33">
        <v>6.3535490000000001</v>
      </c>
      <c r="J1838" s="33">
        <v>13.105119999999999</v>
      </c>
      <c r="K1838" s="34">
        <v>12935368</v>
      </c>
      <c r="L1838" s="32">
        <v>0.64439999999999997</v>
      </c>
      <c r="M1838" s="34">
        <f t="shared" si="490"/>
        <v>8335551.1392000001</v>
      </c>
      <c r="N1838" s="34">
        <f t="shared" si="492"/>
        <v>4599816.8607999999</v>
      </c>
      <c r="O1838" s="34">
        <v>970</v>
      </c>
      <c r="P1838" s="14" t="s">
        <v>177</v>
      </c>
      <c r="Q1838" s="15" t="s">
        <v>193</v>
      </c>
    </row>
    <row r="1839" spans="1:17" s="35" customFormat="1">
      <c r="A1839" s="35" t="s">
        <v>162</v>
      </c>
      <c r="B1839" s="35">
        <v>2010</v>
      </c>
      <c r="C1839" s="36">
        <v>5605583.5673675584</v>
      </c>
      <c r="D1839" s="37">
        <v>0.42283952382647344</v>
      </c>
      <c r="E1839" s="38"/>
      <c r="F1839" s="38"/>
      <c r="G1839" s="37"/>
      <c r="H1839" s="38"/>
      <c r="I1839" s="38"/>
      <c r="J1839" s="38"/>
      <c r="K1839" s="36">
        <v>13257000</v>
      </c>
      <c r="L1839" s="39" t="s">
        <v>207</v>
      </c>
      <c r="M1839" s="39" t="s">
        <v>207</v>
      </c>
      <c r="N1839" s="39" t="s">
        <v>207</v>
      </c>
      <c r="O1839" s="36">
        <v>970</v>
      </c>
      <c r="P1839" s="35" t="s">
        <v>177</v>
      </c>
      <c r="Q1839" s="40" t="s">
        <v>193</v>
      </c>
    </row>
    <row r="1840" spans="1:17">
      <c r="A1840" s="14" t="s">
        <v>163</v>
      </c>
      <c r="B1840" s="14">
        <v>2000</v>
      </c>
      <c r="C1840" s="34">
        <v>167930.96523286361</v>
      </c>
      <c r="D1840" s="32">
        <v>1.3482624208984341E-2</v>
      </c>
      <c r="K1840" s="34">
        <v>12455362</v>
      </c>
      <c r="L1840" s="32">
        <v>0.66200000000000003</v>
      </c>
      <c r="M1840" s="34">
        <f>K1840*L1840</f>
        <v>8245449.6440000003</v>
      </c>
      <c r="N1840" s="34">
        <f>K1840-M1840</f>
        <v>4209912.3559999997</v>
      </c>
      <c r="O1840" s="34">
        <v>460</v>
      </c>
      <c r="P1840" s="14" t="s">
        <v>177</v>
      </c>
      <c r="Q1840" s="15" t="s">
        <v>193</v>
      </c>
    </row>
    <row r="1841" spans="1:17">
      <c r="A1841" s="14" t="s">
        <v>163</v>
      </c>
      <c r="B1841" s="14">
        <v>2001</v>
      </c>
      <c r="C1841" s="34">
        <v>191345.70514595197</v>
      </c>
      <c r="D1841" s="32">
        <v>1.5304710560987379E-2</v>
      </c>
      <c r="K1841" s="34">
        <v>12502406</v>
      </c>
      <c r="L1841" s="32">
        <v>0.65780000000000005</v>
      </c>
      <c r="M1841" s="34">
        <f t="shared" ref="M1841:M1849" si="493">K1841*L1841</f>
        <v>8224082.6668000007</v>
      </c>
      <c r="N1841" s="34">
        <f t="shared" ref="N1841:N1842" si="494">K1841-M1841</f>
        <v>4278323.3331999993</v>
      </c>
      <c r="O1841" s="34">
        <v>550</v>
      </c>
      <c r="P1841" s="14" t="s">
        <v>177</v>
      </c>
      <c r="Q1841" s="15" t="s">
        <v>193</v>
      </c>
    </row>
    <row r="1842" spans="1:17">
      <c r="A1842" s="14" t="s">
        <v>163</v>
      </c>
      <c r="B1842" s="14">
        <v>2002</v>
      </c>
      <c r="C1842" s="34">
        <v>214940.06664984417</v>
      </c>
      <c r="D1842" s="32">
        <v>1.7170943475694117E-2</v>
      </c>
      <c r="K1842" s="34">
        <v>12517662</v>
      </c>
      <c r="L1842" s="32">
        <v>0.65359999999999996</v>
      </c>
      <c r="M1842" s="34">
        <f t="shared" si="493"/>
        <v>8181543.8831999991</v>
      </c>
      <c r="N1842" s="34">
        <f t="shared" si="494"/>
        <v>4336118.1168000009</v>
      </c>
      <c r="O1842" s="34">
        <v>800</v>
      </c>
      <c r="P1842" s="14" t="s">
        <v>177</v>
      </c>
      <c r="Q1842" s="15" t="s">
        <v>193</v>
      </c>
    </row>
    <row r="1843" spans="1:17">
      <c r="A1843" s="14" t="s">
        <v>163</v>
      </c>
      <c r="B1843" s="14">
        <v>2003</v>
      </c>
      <c r="C1843" s="34">
        <v>229007.17720015181</v>
      </c>
      <c r="D1843" s="32">
        <v>1.8305649945724395E-2</v>
      </c>
      <c r="K1843" s="34">
        <v>12510191</v>
      </c>
      <c r="L1843" s="32">
        <v>0.64939999999999998</v>
      </c>
      <c r="M1843" s="34">
        <f t="shared" si="493"/>
        <v>8124118.0353999995</v>
      </c>
      <c r="N1843" s="34">
        <f>K1843-M1843</f>
        <v>4386072.9646000005</v>
      </c>
      <c r="O1843" s="34">
        <v>790</v>
      </c>
      <c r="P1843" s="14" t="s">
        <v>177</v>
      </c>
      <c r="Q1843" s="15" t="s">
        <v>193</v>
      </c>
    </row>
    <row r="1844" spans="1:17">
      <c r="A1844" s="14" t="s">
        <v>163</v>
      </c>
      <c r="B1844" s="14">
        <v>2004</v>
      </c>
      <c r="C1844" s="34">
        <v>263187.64371324837</v>
      </c>
      <c r="D1844" s="32">
        <v>2.1067994437952313E-2</v>
      </c>
      <c r="K1844" s="34">
        <v>12492297</v>
      </c>
      <c r="L1844" s="32">
        <v>0.6452</v>
      </c>
      <c r="M1844" s="34">
        <f t="shared" si="493"/>
        <v>8060030.0243999995</v>
      </c>
      <c r="N1844" s="34">
        <f t="shared" ref="N1844:N1849" si="495">K1844-M1844</f>
        <v>4432266.9756000005</v>
      </c>
      <c r="O1844" s="34">
        <v>590</v>
      </c>
      <c r="P1844" s="14" t="s">
        <v>177</v>
      </c>
      <c r="Q1844" s="15" t="s">
        <v>193</v>
      </c>
    </row>
    <row r="1845" spans="1:17">
      <c r="A1845" s="14" t="s">
        <v>163</v>
      </c>
      <c r="B1845" s="14">
        <v>2005</v>
      </c>
      <c r="C1845" s="34">
        <v>399409.61374512635</v>
      </c>
      <c r="D1845" s="32">
        <v>3.2016587122389424E-2</v>
      </c>
      <c r="K1845" s="34">
        <v>12475084</v>
      </c>
      <c r="L1845" s="32">
        <v>0.6409999999999999</v>
      </c>
      <c r="M1845" s="34">
        <f t="shared" si="493"/>
        <v>7996528.8439999986</v>
      </c>
      <c r="N1845" s="34">
        <f t="shared" si="495"/>
        <v>4478555.1560000014</v>
      </c>
      <c r="O1845" s="34">
        <v>360</v>
      </c>
      <c r="P1845" s="14" t="s">
        <v>177</v>
      </c>
      <c r="Q1845" s="15" t="s">
        <v>193</v>
      </c>
    </row>
    <row r="1846" spans="1:17">
      <c r="A1846" s="14" t="s">
        <v>163</v>
      </c>
      <c r="B1846" s="14">
        <v>2006</v>
      </c>
      <c r="C1846" s="34">
        <v>556463.42610300856</v>
      </c>
      <c r="D1846" s="32">
        <v>4.4662308770392602E-2</v>
      </c>
      <c r="K1846" s="34">
        <v>12459352</v>
      </c>
      <c r="L1846" s="32">
        <v>0.63619999999999999</v>
      </c>
      <c r="M1846" s="34">
        <f t="shared" si="493"/>
        <v>7926639.7423999999</v>
      </c>
      <c r="N1846" s="34">
        <f t="shared" si="495"/>
        <v>4532712.2576000001</v>
      </c>
      <c r="O1846" s="34">
        <v>360</v>
      </c>
      <c r="P1846" s="14" t="s">
        <v>177</v>
      </c>
      <c r="Q1846" s="15" t="s">
        <v>193</v>
      </c>
    </row>
    <row r="1847" spans="1:17">
      <c r="A1847" s="14" t="s">
        <v>163</v>
      </c>
      <c r="B1847" s="14">
        <v>2007</v>
      </c>
      <c r="C1847" s="34">
        <v>681020.34380736225</v>
      </c>
      <c r="D1847" s="32">
        <v>5.4703860845195372E-2</v>
      </c>
      <c r="K1847" s="34">
        <v>12449219</v>
      </c>
      <c r="L1847" s="32">
        <v>0.63139999999999996</v>
      </c>
      <c r="M1847" s="34">
        <f t="shared" si="493"/>
        <v>7860436.8765999991</v>
      </c>
      <c r="N1847" s="34">
        <f t="shared" si="495"/>
        <v>4588782.1234000009</v>
      </c>
      <c r="O1847" s="34">
        <v>360</v>
      </c>
      <c r="P1847" s="14" t="s">
        <v>177</v>
      </c>
      <c r="Q1847" s="15" t="s">
        <v>193</v>
      </c>
    </row>
    <row r="1848" spans="1:17">
      <c r="A1848" s="14" t="s">
        <v>163</v>
      </c>
      <c r="B1848" s="14">
        <v>2008</v>
      </c>
      <c r="C1848" s="34">
        <v>971188.97711959051</v>
      </c>
      <c r="D1848" s="32">
        <v>7.7926535042151218E-2</v>
      </c>
      <c r="K1848" s="34">
        <v>12462879</v>
      </c>
      <c r="L1848" s="32">
        <v>0.62659999999999993</v>
      </c>
      <c r="M1848" s="34">
        <f t="shared" si="493"/>
        <v>7809239.981399999</v>
      </c>
      <c r="N1848" s="34">
        <f t="shared" si="495"/>
        <v>4653639.018600001</v>
      </c>
      <c r="O1848" s="34">
        <v>360</v>
      </c>
      <c r="P1848" s="14" t="s">
        <v>177</v>
      </c>
      <c r="Q1848" s="15" t="s">
        <v>193</v>
      </c>
    </row>
    <row r="1849" spans="1:17">
      <c r="A1849" s="14" t="s">
        <v>163</v>
      </c>
      <c r="B1849" s="14">
        <v>2009</v>
      </c>
      <c r="C1849" s="34">
        <v>2363698.3576286314</v>
      </c>
      <c r="D1849" s="32">
        <v>0.18875182688039907</v>
      </c>
      <c r="E1849" s="33">
        <v>17.860298</v>
      </c>
      <c r="F1849" s="33">
        <v>2.30552234</v>
      </c>
      <c r="G1849" s="41" t="s">
        <v>207</v>
      </c>
      <c r="H1849" s="33">
        <v>2.1347680000000002</v>
      </c>
      <c r="I1849" s="33">
        <v>7.8274809999999997</v>
      </c>
      <c r="J1849" s="33">
        <v>33.686360000000001</v>
      </c>
      <c r="K1849" s="34">
        <v>12522784</v>
      </c>
      <c r="L1849" s="32">
        <v>0.62180000000000002</v>
      </c>
      <c r="M1849" s="34">
        <f t="shared" si="493"/>
        <v>7786667.0912000006</v>
      </c>
      <c r="N1849" s="34">
        <f t="shared" si="495"/>
        <v>4736116.9087999994</v>
      </c>
      <c r="O1849" s="34">
        <v>360</v>
      </c>
      <c r="P1849" s="14" t="s">
        <v>177</v>
      </c>
      <c r="Q1849" s="15" t="s">
        <v>193</v>
      </c>
    </row>
    <row r="1850" spans="1:17" s="35" customFormat="1">
      <c r="A1850" s="35" t="s">
        <v>163</v>
      </c>
      <c r="B1850" s="35">
        <v>2010</v>
      </c>
      <c r="C1850" s="36">
        <v>4932553.1896324093</v>
      </c>
      <c r="D1850" s="37">
        <v>0.39011018582983309</v>
      </c>
      <c r="E1850" s="38"/>
      <c r="F1850" s="38"/>
      <c r="G1850" s="37"/>
      <c r="H1850" s="38"/>
      <c r="I1850" s="38"/>
      <c r="J1850" s="38"/>
      <c r="K1850" s="36">
        <v>12644000</v>
      </c>
      <c r="L1850" s="39" t="s">
        <v>207</v>
      </c>
      <c r="M1850" s="39" t="s">
        <v>207</v>
      </c>
      <c r="N1850" s="39" t="s">
        <v>207</v>
      </c>
      <c r="O1850" s="36">
        <v>360</v>
      </c>
      <c r="P1850" s="35" t="s">
        <v>177</v>
      </c>
      <c r="Q1850" s="40" t="s">
        <v>193</v>
      </c>
    </row>
    <row r="1851" spans="1:17">
      <c r="M1851" s="14"/>
      <c r="N1851" s="14"/>
    </row>
    <row r="1852" spans="1:17">
      <c r="M1852" s="14"/>
      <c r="N1852" s="14"/>
    </row>
    <row r="1853" spans="1:17">
      <c r="M1853" s="14"/>
      <c r="N1853" s="14"/>
    </row>
    <row r="1854" spans="1:17">
      <c r="M1854" s="14"/>
      <c r="N1854" s="14"/>
    </row>
    <row r="1855" spans="1:17">
      <c r="M1855" s="14"/>
      <c r="N1855" s="14"/>
    </row>
    <row r="1856" spans="1:17">
      <c r="M1856" s="14"/>
      <c r="N1856" s="14"/>
    </row>
    <row r="1857" spans="13:14">
      <c r="M1857" s="14"/>
      <c r="N1857" s="14"/>
    </row>
    <row r="1858" spans="13:14">
      <c r="M1858" s="14"/>
      <c r="N1858" s="14"/>
    </row>
    <row r="1859" spans="13:14">
      <c r="M1859" s="14"/>
      <c r="N1859" s="14"/>
    </row>
    <row r="1860" spans="13:14">
      <c r="M1860" s="14"/>
      <c r="N1860" s="14"/>
    </row>
    <row r="1861" spans="13:14">
      <c r="M1861" s="14"/>
      <c r="N1861" s="14"/>
    </row>
    <row r="1862" spans="13:14">
      <c r="M1862" s="14"/>
      <c r="N1862" s="14"/>
    </row>
    <row r="1863" spans="13:14">
      <c r="M1863" s="14"/>
      <c r="N1863" s="14"/>
    </row>
    <row r="1864" spans="13:14">
      <c r="M1864" s="14"/>
      <c r="N1864" s="14"/>
    </row>
    <row r="1865" spans="13:14">
      <c r="M1865" s="14"/>
      <c r="N1865" s="14"/>
    </row>
    <row r="1866" spans="13:14">
      <c r="M1866" s="14"/>
      <c r="N1866" s="14"/>
    </row>
    <row r="1867" spans="13:14">
      <c r="M1867" s="14"/>
      <c r="N1867" s="14"/>
    </row>
    <row r="1868" spans="13:14">
      <c r="M1868" s="14"/>
      <c r="N1868" s="14"/>
    </row>
    <row r="1869" spans="13:14">
      <c r="M1869" s="14"/>
      <c r="N1869" s="14"/>
    </row>
    <row r="1870" spans="13:14">
      <c r="M1870" s="14"/>
      <c r="N1870" s="14"/>
    </row>
    <row r="1871" spans="13:14">
      <c r="M1871" s="14"/>
      <c r="N1871" s="14"/>
    </row>
    <row r="1872" spans="13:14">
      <c r="M1872" s="14"/>
      <c r="N1872" s="14"/>
    </row>
    <row r="1873" spans="13:14">
      <c r="M1873" s="14"/>
      <c r="N1873" s="14"/>
    </row>
    <row r="1874" spans="13:14">
      <c r="M1874" s="14"/>
      <c r="N1874" s="14"/>
    </row>
    <row r="1875" spans="13:14">
      <c r="M1875" s="14"/>
      <c r="N1875" s="14"/>
    </row>
    <row r="1876" spans="13:14">
      <c r="M1876" s="14"/>
      <c r="N1876" s="14"/>
    </row>
    <row r="1877" spans="13:14">
      <c r="M1877" s="14"/>
      <c r="N1877" s="14"/>
    </row>
    <row r="1878" spans="13:14">
      <c r="M1878" s="14"/>
      <c r="N1878" s="14"/>
    </row>
    <row r="1879" spans="13:14">
      <c r="M1879" s="14"/>
      <c r="N1879" s="14"/>
    </row>
    <row r="1880" spans="13:14">
      <c r="M1880" s="14"/>
      <c r="N1880" s="14"/>
    </row>
    <row r="1881" spans="13:14">
      <c r="M1881" s="14"/>
      <c r="N1881" s="14"/>
    </row>
    <row r="1882" spans="13:14">
      <c r="M1882" s="14"/>
      <c r="N1882" s="14"/>
    </row>
    <row r="1883" spans="13:14">
      <c r="M1883" s="14"/>
      <c r="N1883" s="14"/>
    </row>
    <row r="1884" spans="13:14">
      <c r="M1884" s="14"/>
      <c r="N1884" s="14"/>
    </row>
    <row r="1885" spans="13:14">
      <c r="M1885" s="14"/>
      <c r="N1885" s="14"/>
    </row>
    <row r="1886" spans="13:14">
      <c r="M1886" s="14"/>
      <c r="N1886" s="14"/>
    </row>
    <row r="1887" spans="13:14">
      <c r="M1887" s="14"/>
      <c r="N1887" s="14"/>
    </row>
    <row r="1888" spans="13:14">
      <c r="M1888" s="14"/>
      <c r="N1888" s="14"/>
    </row>
    <row r="1889" spans="13:14">
      <c r="M1889" s="14"/>
      <c r="N1889" s="14"/>
    </row>
    <row r="1890" spans="13:14">
      <c r="M1890" s="14"/>
      <c r="N1890" s="14"/>
    </row>
    <row r="1891" spans="13:14">
      <c r="M1891" s="14"/>
      <c r="N1891" s="14"/>
    </row>
    <row r="1892" spans="13:14">
      <c r="M1892" s="14"/>
      <c r="N1892" s="14"/>
    </row>
    <row r="1893" spans="13:14">
      <c r="M1893" s="14"/>
      <c r="N1893" s="14"/>
    </row>
    <row r="1894" spans="13:14">
      <c r="M1894" s="14"/>
      <c r="N1894" s="14"/>
    </row>
    <row r="1895" spans="13:14">
      <c r="M1895" s="14"/>
      <c r="N1895" s="14"/>
    </row>
    <row r="1896" spans="13:14">
      <c r="M1896" s="14"/>
      <c r="N1896" s="14"/>
    </row>
    <row r="1897" spans="13:14">
      <c r="M1897" s="14"/>
      <c r="N1897" s="14"/>
    </row>
    <row r="1898" spans="13:14">
      <c r="M1898" s="14"/>
      <c r="N1898" s="14"/>
    </row>
    <row r="1899" spans="13:14">
      <c r="M1899" s="14"/>
      <c r="N1899" s="14"/>
    </row>
    <row r="1900" spans="13:14">
      <c r="M1900" s="14"/>
      <c r="N1900" s="14"/>
    </row>
    <row r="1901" spans="13:14">
      <c r="M1901" s="14"/>
      <c r="N1901" s="14"/>
    </row>
    <row r="1902" spans="13:14">
      <c r="M1902" s="14"/>
      <c r="N1902" s="14"/>
    </row>
    <row r="1903" spans="13:14">
      <c r="M1903" s="14"/>
      <c r="N1903" s="14"/>
    </row>
    <row r="1904" spans="13:14">
      <c r="M1904" s="14"/>
      <c r="N1904" s="14"/>
    </row>
    <row r="1905" spans="13:14">
      <c r="M1905" s="14"/>
      <c r="N1905" s="14"/>
    </row>
    <row r="1906" spans="13:14">
      <c r="M1906" s="14"/>
      <c r="N1906" s="14"/>
    </row>
    <row r="1907" spans="13:14">
      <c r="M1907" s="14"/>
      <c r="N1907" s="14"/>
    </row>
    <row r="1908" spans="13:14">
      <c r="M1908" s="14"/>
      <c r="N1908" s="14"/>
    </row>
    <row r="1909" spans="13:14">
      <c r="M1909" s="14"/>
      <c r="N1909" s="14"/>
    </row>
    <row r="1910" spans="13:14">
      <c r="M1910" s="14"/>
      <c r="N1910" s="14"/>
    </row>
    <row r="1911" spans="13:14">
      <c r="M1911" s="14"/>
      <c r="N1911" s="14"/>
    </row>
    <row r="1912" spans="13:14">
      <c r="M1912" s="14"/>
      <c r="N1912" s="14"/>
    </row>
    <row r="1913" spans="13:14">
      <c r="M1913" s="14"/>
      <c r="N1913" s="14"/>
    </row>
    <row r="1914" spans="13:14">
      <c r="M1914" s="14"/>
      <c r="N1914" s="14"/>
    </row>
    <row r="1915" spans="13:14">
      <c r="M1915" s="14"/>
      <c r="N1915" s="14"/>
    </row>
    <row r="1916" spans="13:14">
      <c r="M1916" s="14"/>
      <c r="N1916" s="14"/>
    </row>
    <row r="1917" spans="13:14">
      <c r="M1917" s="14"/>
      <c r="N1917" s="14"/>
    </row>
    <row r="1918" spans="13:14">
      <c r="M1918" s="14"/>
      <c r="N1918" s="14"/>
    </row>
    <row r="1919" spans="13:14">
      <c r="M1919" s="14"/>
      <c r="N1919" s="14"/>
    </row>
    <row r="1920" spans="13:14">
      <c r="M1920" s="14"/>
      <c r="N1920" s="14"/>
    </row>
    <row r="1921" spans="13:14">
      <c r="M1921" s="14"/>
      <c r="N1921" s="14"/>
    </row>
    <row r="1922" spans="13:14">
      <c r="M1922" s="14"/>
      <c r="N1922" s="14"/>
    </row>
    <row r="1923" spans="13:14">
      <c r="M1923" s="14"/>
      <c r="N1923" s="14"/>
    </row>
    <row r="1924" spans="13:14">
      <c r="M1924" s="14"/>
      <c r="N1924" s="14"/>
    </row>
    <row r="1925" spans="13:14">
      <c r="M1925" s="14"/>
      <c r="N1925" s="14"/>
    </row>
    <row r="1926" spans="13:14">
      <c r="M1926" s="14"/>
      <c r="N1926" s="14"/>
    </row>
    <row r="1927" spans="13:14">
      <c r="M1927" s="14"/>
      <c r="N1927" s="14"/>
    </row>
    <row r="1928" spans="13:14">
      <c r="M1928" s="14"/>
      <c r="N1928" s="14"/>
    </row>
    <row r="1929" spans="13:14">
      <c r="M1929" s="14"/>
      <c r="N1929" s="14"/>
    </row>
    <row r="1930" spans="13:14">
      <c r="M1930" s="14"/>
      <c r="N1930" s="14"/>
    </row>
    <row r="1931" spans="13:14">
      <c r="M1931" s="14"/>
      <c r="N1931" s="14"/>
    </row>
    <row r="1932" spans="13:14">
      <c r="M1932" s="14"/>
      <c r="N1932" s="14"/>
    </row>
    <row r="1933" spans="13:14">
      <c r="M1933" s="14"/>
      <c r="N1933" s="14"/>
    </row>
    <row r="1934" spans="13:14">
      <c r="M1934" s="14"/>
      <c r="N1934" s="14"/>
    </row>
    <row r="1935" spans="13:14">
      <c r="M1935" s="14"/>
      <c r="N1935" s="14"/>
    </row>
    <row r="1936" spans="13:14">
      <c r="M1936" s="14"/>
      <c r="N1936" s="14"/>
    </row>
    <row r="1937" spans="13:14">
      <c r="M1937" s="14"/>
      <c r="N1937" s="14"/>
    </row>
    <row r="1938" spans="13:14">
      <c r="M1938" s="14"/>
      <c r="N1938" s="14"/>
    </row>
    <row r="1939" spans="13:14">
      <c r="M1939" s="14"/>
      <c r="N1939" s="14"/>
    </row>
    <row r="1940" spans="13:14">
      <c r="M1940" s="14"/>
      <c r="N1940" s="14"/>
    </row>
    <row r="1941" spans="13:14">
      <c r="M1941" s="14"/>
      <c r="N1941" s="14"/>
    </row>
    <row r="1942" spans="13:14">
      <c r="M1942" s="14"/>
      <c r="N1942" s="14"/>
    </row>
    <row r="1943" spans="13:14">
      <c r="M1943" s="14"/>
      <c r="N1943" s="14"/>
    </row>
    <row r="1944" spans="13:14">
      <c r="M1944" s="14"/>
      <c r="N1944" s="14"/>
    </row>
    <row r="1945" spans="13:14">
      <c r="M1945" s="14"/>
      <c r="N1945" s="14"/>
    </row>
    <row r="1946" spans="13:14">
      <c r="M1946" s="14"/>
      <c r="N1946" s="14"/>
    </row>
    <row r="1947" spans="13:14">
      <c r="M1947" s="14"/>
      <c r="N1947" s="14"/>
    </row>
    <row r="1948" spans="13:14">
      <c r="M1948" s="14"/>
      <c r="N1948" s="14"/>
    </row>
    <row r="1949" spans="13:14">
      <c r="M1949" s="14"/>
      <c r="N1949" s="14"/>
    </row>
    <row r="1950" spans="13:14">
      <c r="M1950" s="14"/>
      <c r="N1950" s="14"/>
    </row>
    <row r="1951" spans="13:14">
      <c r="M1951" s="14"/>
      <c r="N1951" s="14"/>
    </row>
    <row r="1952" spans="13:14">
      <c r="M1952" s="14"/>
      <c r="N1952" s="14"/>
    </row>
    <row r="1953" spans="13:14">
      <c r="M1953" s="14"/>
      <c r="N1953" s="14"/>
    </row>
    <row r="1954" spans="13:14">
      <c r="M1954" s="14"/>
      <c r="N1954" s="14"/>
    </row>
    <row r="1955" spans="13:14">
      <c r="M1955" s="14"/>
      <c r="N1955" s="14"/>
    </row>
    <row r="1956" spans="13:14">
      <c r="M1956" s="14"/>
      <c r="N1956" s="14"/>
    </row>
    <row r="1957" spans="13:14">
      <c r="M1957" s="14"/>
      <c r="N1957" s="14"/>
    </row>
    <row r="1958" spans="13:14">
      <c r="M1958" s="14"/>
      <c r="N1958" s="14"/>
    </row>
    <row r="1959" spans="13:14">
      <c r="M1959" s="14"/>
      <c r="N1959" s="14"/>
    </row>
    <row r="1960" spans="13:14">
      <c r="M1960" s="14"/>
      <c r="N1960" s="14"/>
    </row>
    <row r="1961" spans="13:14">
      <c r="M1961" s="14"/>
      <c r="N1961" s="14"/>
    </row>
    <row r="1962" spans="13:14">
      <c r="M1962" s="14"/>
      <c r="N1962" s="14"/>
    </row>
    <row r="1963" spans="13:14">
      <c r="M1963" s="14"/>
      <c r="N1963" s="14"/>
    </row>
    <row r="1964" spans="13:14">
      <c r="M1964" s="14"/>
      <c r="N1964" s="14"/>
    </row>
    <row r="1965" spans="13:14">
      <c r="M1965" s="14"/>
      <c r="N1965" s="14"/>
    </row>
    <row r="1966" spans="13:14">
      <c r="M1966" s="14"/>
      <c r="N1966" s="14"/>
    </row>
    <row r="1967" spans="13:14">
      <c r="M1967" s="14"/>
      <c r="N1967" s="14"/>
    </row>
    <row r="1968" spans="13:14">
      <c r="M1968" s="14"/>
      <c r="N1968" s="14"/>
    </row>
    <row r="1969" spans="13:14">
      <c r="M1969" s="14"/>
      <c r="N1969" s="14"/>
    </row>
    <row r="1970" spans="13:14">
      <c r="M1970" s="14"/>
      <c r="N1970" s="14"/>
    </row>
    <row r="1971" spans="13:14">
      <c r="M1971" s="14"/>
      <c r="N1971" s="14"/>
    </row>
    <row r="1972" spans="13:14">
      <c r="M1972" s="14"/>
      <c r="N1972" s="14"/>
    </row>
    <row r="1973" spans="13:14">
      <c r="M1973" s="14"/>
      <c r="N1973" s="14"/>
    </row>
    <row r="1974" spans="13:14">
      <c r="M1974" s="14"/>
      <c r="N1974" s="14"/>
    </row>
    <row r="1975" spans="13:14">
      <c r="M1975" s="14"/>
      <c r="N1975" s="14"/>
    </row>
    <row r="1976" spans="13:14">
      <c r="M1976" s="14"/>
      <c r="N1976" s="14"/>
    </row>
    <row r="1977" spans="13:14">
      <c r="M1977" s="14"/>
      <c r="N1977" s="14"/>
    </row>
    <row r="1978" spans="13:14">
      <c r="M1978" s="14"/>
      <c r="N1978" s="14"/>
    </row>
    <row r="1979" spans="13:14">
      <c r="M1979" s="14"/>
      <c r="N1979" s="14"/>
    </row>
    <row r="1980" spans="13:14">
      <c r="M1980" s="14"/>
      <c r="N1980" s="14"/>
    </row>
    <row r="1981" spans="13:14">
      <c r="M1981" s="14"/>
      <c r="N1981" s="14"/>
    </row>
    <row r="1982" spans="13:14">
      <c r="M1982" s="14"/>
      <c r="N1982" s="14"/>
    </row>
    <row r="1983" spans="13:14">
      <c r="M1983" s="14"/>
      <c r="N1983" s="14"/>
    </row>
    <row r="1984" spans="13:14">
      <c r="M1984" s="14"/>
      <c r="N1984" s="14"/>
    </row>
    <row r="1985" spans="13:14">
      <c r="M1985" s="14"/>
      <c r="N1985" s="14"/>
    </row>
    <row r="1986" spans="13:14">
      <c r="M1986" s="14"/>
      <c r="N1986" s="14"/>
    </row>
    <row r="1987" spans="13:14">
      <c r="M1987" s="14"/>
      <c r="N1987" s="14"/>
    </row>
    <row r="1988" spans="13:14">
      <c r="M1988" s="14"/>
      <c r="N1988" s="14"/>
    </row>
    <row r="1989" spans="13:14">
      <c r="M1989" s="14"/>
      <c r="N1989" s="14"/>
    </row>
    <row r="1990" spans="13:14">
      <c r="M1990" s="14"/>
      <c r="N1990" s="14"/>
    </row>
    <row r="1991" spans="13:14">
      <c r="M1991" s="14"/>
      <c r="N1991" s="14"/>
    </row>
    <row r="1992" spans="13:14">
      <c r="M1992" s="14"/>
      <c r="N1992" s="14"/>
    </row>
    <row r="1993" spans="13:14">
      <c r="M1993" s="14"/>
      <c r="N1993" s="14"/>
    </row>
    <row r="1994" spans="13:14">
      <c r="M1994" s="14"/>
      <c r="N1994" s="14"/>
    </row>
    <row r="1995" spans="13:14">
      <c r="M1995" s="14"/>
      <c r="N1995" s="14"/>
    </row>
    <row r="1996" spans="13:14">
      <c r="M1996" s="14"/>
      <c r="N1996" s="14"/>
    </row>
    <row r="1997" spans="13:14">
      <c r="M1997" s="14"/>
      <c r="N1997" s="14"/>
    </row>
    <row r="1998" spans="13:14">
      <c r="M1998" s="14"/>
      <c r="N1998" s="14"/>
    </row>
    <row r="1999" spans="13:14">
      <c r="M1999" s="14"/>
      <c r="N1999" s="14"/>
    </row>
    <row r="2000" spans="13:14">
      <c r="M2000" s="14"/>
      <c r="N2000" s="14"/>
    </row>
    <row r="2001" spans="13:14">
      <c r="M2001" s="14"/>
      <c r="N2001" s="14"/>
    </row>
    <row r="2002" spans="13:14">
      <c r="M2002" s="14"/>
      <c r="N2002" s="14"/>
    </row>
    <row r="2003" spans="13:14">
      <c r="M2003" s="14"/>
      <c r="N2003" s="14"/>
    </row>
    <row r="2004" spans="13:14">
      <c r="M2004" s="14"/>
      <c r="N2004" s="14"/>
    </row>
    <row r="2005" spans="13:14">
      <c r="M2005" s="14"/>
      <c r="N2005" s="14"/>
    </row>
    <row r="2006" spans="13:14">
      <c r="M2006" s="14"/>
      <c r="N2006" s="14"/>
    </row>
    <row r="2007" spans="13:14">
      <c r="M2007" s="14"/>
      <c r="N2007" s="14"/>
    </row>
    <row r="2008" spans="13:14">
      <c r="M2008" s="14"/>
      <c r="N2008" s="14"/>
    </row>
    <row r="2009" spans="13:14">
      <c r="M2009" s="14"/>
      <c r="N2009" s="14"/>
    </row>
    <row r="2010" spans="13:14">
      <c r="M2010" s="14"/>
      <c r="N2010" s="14"/>
    </row>
    <row r="2011" spans="13:14">
      <c r="M2011" s="14"/>
      <c r="N2011" s="14"/>
    </row>
    <row r="2012" spans="13:14">
      <c r="M2012" s="14"/>
      <c r="N2012" s="14"/>
    </row>
    <row r="2013" spans="13:14">
      <c r="M2013" s="14"/>
      <c r="N2013" s="14"/>
    </row>
    <row r="2014" spans="13:14">
      <c r="M2014" s="14"/>
      <c r="N2014" s="14"/>
    </row>
    <row r="2015" spans="13:14">
      <c r="M2015" s="14"/>
      <c r="N2015" s="14"/>
    </row>
    <row r="2016" spans="13:14">
      <c r="M2016" s="14"/>
      <c r="N2016" s="14"/>
    </row>
    <row r="2017" spans="13:14">
      <c r="M2017" s="14"/>
      <c r="N2017" s="14"/>
    </row>
    <row r="2018" spans="13:14">
      <c r="M2018" s="14"/>
      <c r="N2018" s="14"/>
    </row>
    <row r="2019" spans="13:14">
      <c r="M2019" s="14"/>
      <c r="N2019" s="14"/>
    </row>
    <row r="2020" spans="13:14">
      <c r="M2020" s="14"/>
      <c r="N2020" s="14"/>
    </row>
    <row r="2021" spans="13:14">
      <c r="M2021" s="14"/>
      <c r="N2021" s="14"/>
    </row>
    <row r="2022" spans="13:14">
      <c r="M2022" s="14"/>
      <c r="N2022" s="14"/>
    </row>
    <row r="2023" spans="13:14">
      <c r="M2023" s="14"/>
      <c r="N2023" s="14"/>
    </row>
    <row r="2024" spans="13:14">
      <c r="M2024" s="14"/>
      <c r="N2024" s="14"/>
    </row>
    <row r="2025" spans="13:14">
      <c r="M2025" s="14"/>
      <c r="N2025" s="14"/>
    </row>
    <row r="2026" spans="13:14">
      <c r="M2026" s="14"/>
      <c r="N2026" s="14"/>
    </row>
    <row r="2027" spans="13:14">
      <c r="M2027" s="14"/>
      <c r="N2027" s="14"/>
    </row>
    <row r="2028" spans="13:14">
      <c r="M2028" s="14"/>
      <c r="N2028" s="14"/>
    </row>
    <row r="2029" spans="13:14">
      <c r="M2029" s="14"/>
      <c r="N2029" s="14"/>
    </row>
    <row r="2030" spans="13:14">
      <c r="M2030" s="14"/>
      <c r="N2030" s="14"/>
    </row>
    <row r="2031" spans="13:14">
      <c r="M2031" s="14"/>
      <c r="N2031" s="14"/>
    </row>
    <row r="2032" spans="13:14">
      <c r="M2032" s="14"/>
      <c r="N2032" s="14"/>
    </row>
    <row r="2033" spans="13:14">
      <c r="M2033" s="14"/>
      <c r="N2033" s="14"/>
    </row>
    <row r="2034" spans="13:14">
      <c r="M2034" s="14"/>
      <c r="N2034" s="14"/>
    </row>
    <row r="2035" spans="13:14">
      <c r="M2035" s="14"/>
      <c r="N2035" s="14"/>
    </row>
    <row r="2036" spans="13:14">
      <c r="M2036" s="14"/>
      <c r="N2036" s="14"/>
    </row>
    <row r="2037" spans="13:14">
      <c r="M2037" s="14"/>
      <c r="N2037" s="14"/>
    </row>
    <row r="2038" spans="13:14">
      <c r="M2038" s="14"/>
      <c r="N2038" s="14"/>
    </row>
    <row r="2039" spans="13:14">
      <c r="M2039" s="14"/>
      <c r="N2039" s="14"/>
    </row>
    <row r="2040" spans="13:14">
      <c r="M2040" s="14"/>
      <c r="N2040" s="14"/>
    </row>
    <row r="2041" spans="13:14">
      <c r="M2041" s="14"/>
      <c r="N2041" s="14"/>
    </row>
    <row r="2042" spans="13:14">
      <c r="M2042" s="14"/>
      <c r="N2042" s="14"/>
    </row>
    <row r="2043" spans="13:14">
      <c r="M2043" s="14"/>
      <c r="N2043" s="14"/>
    </row>
    <row r="2044" spans="13:14">
      <c r="M2044" s="14"/>
      <c r="N2044" s="14"/>
    </row>
    <row r="2045" spans="13:14">
      <c r="M2045" s="14"/>
      <c r="N2045" s="14"/>
    </row>
    <row r="2046" spans="13:14">
      <c r="M2046" s="14"/>
      <c r="N2046" s="14"/>
    </row>
    <row r="2047" spans="13:14">
      <c r="M2047" s="14"/>
      <c r="N2047" s="14"/>
    </row>
    <row r="2048" spans="13:14">
      <c r="M2048" s="14"/>
      <c r="N2048" s="14"/>
    </row>
    <row r="2049" spans="13:14">
      <c r="M2049" s="14"/>
      <c r="N2049" s="14"/>
    </row>
    <row r="2050" spans="13:14">
      <c r="M2050" s="14"/>
      <c r="N2050" s="14"/>
    </row>
    <row r="2051" spans="13:14">
      <c r="M2051" s="14"/>
      <c r="N2051" s="14"/>
    </row>
    <row r="2052" spans="13:14">
      <c r="M2052" s="14"/>
      <c r="N2052" s="14"/>
    </row>
    <row r="2053" spans="13:14">
      <c r="M2053" s="14"/>
      <c r="N2053" s="14"/>
    </row>
    <row r="2054" spans="13:14">
      <c r="M2054" s="14"/>
      <c r="N2054" s="14"/>
    </row>
    <row r="2055" spans="13:14">
      <c r="M2055" s="14"/>
      <c r="N2055" s="14"/>
    </row>
    <row r="2056" spans="13:14">
      <c r="M2056" s="14"/>
      <c r="N2056" s="14"/>
    </row>
    <row r="2057" spans="13:14">
      <c r="M2057" s="14"/>
      <c r="N2057" s="14"/>
    </row>
    <row r="2058" spans="13:14">
      <c r="M2058" s="14"/>
      <c r="N2058" s="14"/>
    </row>
    <row r="2059" spans="13:14">
      <c r="M2059" s="14"/>
      <c r="N2059" s="14"/>
    </row>
    <row r="2060" spans="13:14">
      <c r="M2060" s="14"/>
      <c r="N2060" s="14"/>
    </row>
    <row r="2061" spans="13:14">
      <c r="M2061" s="14"/>
      <c r="N2061" s="14"/>
    </row>
    <row r="2062" spans="13:14">
      <c r="M2062" s="14"/>
      <c r="N2062" s="14"/>
    </row>
    <row r="2063" spans="13:14">
      <c r="M2063" s="14"/>
      <c r="N2063" s="14"/>
    </row>
    <row r="2064" spans="13:14">
      <c r="M2064" s="14"/>
      <c r="N2064" s="14"/>
    </row>
    <row r="2065" spans="13:14">
      <c r="M2065" s="14"/>
      <c r="N2065" s="14"/>
    </row>
    <row r="2066" spans="13:14">
      <c r="M2066" s="14"/>
      <c r="N2066" s="14"/>
    </row>
    <row r="2067" spans="13:14">
      <c r="M2067" s="14"/>
      <c r="N2067" s="14"/>
    </row>
    <row r="2068" spans="13:14">
      <c r="M2068" s="14"/>
      <c r="N2068" s="14"/>
    </row>
    <row r="2069" spans="13:14">
      <c r="M2069" s="14"/>
      <c r="N2069" s="14"/>
    </row>
    <row r="2070" spans="13:14">
      <c r="M2070" s="14"/>
      <c r="N2070" s="14"/>
    </row>
    <row r="2071" spans="13:14">
      <c r="M2071" s="14"/>
      <c r="N2071" s="14"/>
    </row>
    <row r="2072" spans="13:14">
      <c r="M2072" s="14"/>
      <c r="N2072" s="14"/>
    </row>
    <row r="2073" spans="13:14">
      <c r="M2073" s="14"/>
      <c r="N2073" s="14"/>
    </row>
    <row r="2074" spans="13:14">
      <c r="M2074" s="14"/>
      <c r="N2074" s="14"/>
    </row>
    <row r="2075" spans="13:14">
      <c r="M2075" s="14"/>
      <c r="N2075" s="14"/>
    </row>
    <row r="2076" spans="13:14">
      <c r="M2076" s="14"/>
      <c r="N2076" s="14"/>
    </row>
    <row r="2077" spans="13:14">
      <c r="M2077" s="14"/>
      <c r="N2077" s="14"/>
    </row>
    <row r="2078" spans="13:14">
      <c r="M2078" s="14"/>
      <c r="N2078" s="14"/>
    </row>
    <row r="2079" spans="13:14">
      <c r="M2079" s="14"/>
      <c r="N2079" s="14"/>
    </row>
    <row r="2080" spans="13:14">
      <c r="M2080" s="14"/>
      <c r="N2080" s="14"/>
    </row>
    <row r="2081" spans="13:14">
      <c r="M2081" s="14"/>
      <c r="N2081" s="14"/>
    </row>
    <row r="2082" spans="13:14">
      <c r="M2082" s="14"/>
      <c r="N2082" s="14"/>
    </row>
    <row r="2083" spans="13:14">
      <c r="M2083" s="14"/>
      <c r="N2083" s="14"/>
    </row>
    <row r="2084" spans="13:14">
      <c r="M2084" s="14"/>
      <c r="N2084" s="14"/>
    </row>
    <row r="2085" spans="13:14">
      <c r="M2085" s="14"/>
      <c r="N2085" s="14"/>
    </row>
    <row r="2086" spans="13:14">
      <c r="M2086" s="14"/>
      <c r="N2086" s="14"/>
    </row>
    <row r="2087" spans="13:14">
      <c r="M2087" s="14"/>
      <c r="N2087" s="14"/>
    </row>
    <row r="2088" spans="13:14">
      <c r="M2088" s="14"/>
      <c r="N2088" s="14"/>
    </row>
    <row r="2089" spans="13:14">
      <c r="M2089" s="14"/>
      <c r="N2089" s="14"/>
    </row>
    <row r="2090" spans="13:14">
      <c r="M2090" s="14"/>
      <c r="N2090" s="14"/>
    </row>
    <row r="2091" spans="13:14">
      <c r="M2091" s="14"/>
      <c r="N2091" s="14"/>
    </row>
    <row r="2092" spans="13:14">
      <c r="M2092" s="14"/>
      <c r="N2092" s="14"/>
    </row>
    <row r="2093" spans="13:14">
      <c r="M2093" s="14"/>
      <c r="N2093" s="14"/>
    </row>
    <row r="2094" spans="13:14">
      <c r="M2094" s="14"/>
      <c r="N2094" s="14"/>
    </row>
    <row r="2095" spans="13:14">
      <c r="M2095" s="14"/>
      <c r="N2095" s="14"/>
    </row>
    <row r="2096" spans="13:14">
      <c r="M2096" s="14"/>
      <c r="N2096" s="14"/>
    </row>
    <row r="2097" spans="13:14">
      <c r="M2097" s="14"/>
      <c r="N2097" s="14"/>
    </row>
    <row r="2098" spans="13:14">
      <c r="M2098" s="14"/>
      <c r="N2098" s="14"/>
    </row>
    <row r="2099" spans="13:14">
      <c r="M2099" s="14"/>
      <c r="N2099" s="14"/>
    </row>
    <row r="2100" spans="13:14">
      <c r="M2100" s="14"/>
      <c r="N2100" s="14"/>
    </row>
    <row r="2101" spans="13:14">
      <c r="M2101" s="14"/>
      <c r="N2101" s="14"/>
    </row>
    <row r="2102" spans="13:14">
      <c r="M2102" s="14"/>
      <c r="N2102" s="14"/>
    </row>
    <row r="2103" spans="13:14">
      <c r="M2103" s="14"/>
      <c r="N2103" s="14"/>
    </row>
    <row r="2104" spans="13:14">
      <c r="M2104" s="14"/>
      <c r="N2104" s="14"/>
    </row>
    <row r="2105" spans="13:14">
      <c r="M2105" s="14"/>
      <c r="N2105" s="14"/>
    </row>
    <row r="2106" spans="13:14">
      <c r="M2106" s="14"/>
      <c r="N2106" s="14"/>
    </row>
    <row r="2107" spans="13:14">
      <c r="M2107" s="14"/>
      <c r="N2107" s="14"/>
    </row>
    <row r="2108" spans="13:14">
      <c r="M2108" s="14"/>
      <c r="N2108" s="14"/>
    </row>
    <row r="2109" spans="13:14">
      <c r="M2109" s="14"/>
      <c r="N2109" s="14"/>
    </row>
    <row r="2110" spans="13:14">
      <c r="M2110" s="14"/>
      <c r="N2110" s="14"/>
    </row>
    <row r="2111" spans="13:14">
      <c r="M2111" s="14"/>
      <c r="N2111" s="14"/>
    </row>
    <row r="2112" spans="13:14">
      <c r="M2112" s="14"/>
      <c r="N2112" s="14"/>
    </row>
    <row r="2113" spans="13:14">
      <c r="M2113" s="14"/>
      <c r="N2113" s="14"/>
    </row>
    <row r="2114" spans="13:14">
      <c r="M2114" s="14"/>
      <c r="N2114" s="14"/>
    </row>
    <row r="2115" spans="13:14">
      <c r="M2115" s="14"/>
      <c r="N2115" s="14"/>
    </row>
    <row r="2116" spans="13:14">
      <c r="M2116" s="14"/>
      <c r="N2116" s="14"/>
    </row>
    <row r="2117" spans="13:14">
      <c r="M2117" s="14"/>
      <c r="N2117" s="14"/>
    </row>
    <row r="2118" spans="13:14">
      <c r="M2118" s="14"/>
      <c r="N2118" s="14"/>
    </row>
    <row r="2119" spans="13:14">
      <c r="M2119" s="14"/>
      <c r="N2119" s="14"/>
    </row>
    <row r="2120" spans="13:14">
      <c r="M2120" s="14"/>
      <c r="N2120" s="14"/>
    </row>
    <row r="2121" spans="13:14">
      <c r="M2121" s="14"/>
      <c r="N2121" s="14"/>
    </row>
    <row r="2122" spans="13:14">
      <c r="M2122" s="14"/>
      <c r="N2122" s="14"/>
    </row>
    <row r="2123" spans="13:14">
      <c r="M2123" s="14"/>
      <c r="N2123" s="14"/>
    </row>
    <row r="2124" spans="13:14">
      <c r="M2124" s="14"/>
      <c r="N2124" s="14"/>
    </row>
    <row r="2125" spans="13:14">
      <c r="M2125" s="14"/>
      <c r="N2125" s="14"/>
    </row>
    <row r="2126" spans="13:14">
      <c r="M2126" s="14"/>
      <c r="N2126" s="14"/>
    </row>
    <row r="2127" spans="13:14">
      <c r="M2127" s="14"/>
      <c r="N2127" s="14"/>
    </row>
    <row r="2128" spans="13:14">
      <c r="M2128" s="14"/>
      <c r="N2128" s="14"/>
    </row>
    <row r="2129" spans="13:14">
      <c r="M2129" s="14"/>
      <c r="N2129" s="14"/>
    </row>
    <row r="2130" spans="13:14">
      <c r="M2130" s="14"/>
      <c r="N2130" s="14"/>
    </row>
    <row r="2131" spans="13:14">
      <c r="M2131" s="14"/>
      <c r="N2131" s="14"/>
    </row>
    <row r="2132" spans="13:14">
      <c r="M2132" s="14"/>
      <c r="N2132" s="14"/>
    </row>
    <row r="2133" spans="13:14">
      <c r="M2133" s="14"/>
      <c r="N2133" s="14"/>
    </row>
    <row r="2134" spans="13:14">
      <c r="M2134" s="14"/>
      <c r="N2134" s="14"/>
    </row>
    <row r="2135" spans="13:14">
      <c r="M2135" s="14"/>
      <c r="N2135" s="14"/>
    </row>
    <row r="2136" spans="13:14">
      <c r="M2136" s="14"/>
      <c r="N2136" s="14"/>
    </row>
    <row r="2137" spans="13:14">
      <c r="M2137" s="14"/>
      <c r="N2137" s="14"/>
    </row>
    <row r="2138" spans="13:14">
      <c r="M2138" s="14"/>
      <c r="N2138" s="14"/>
    </row>
    <row r="2139" spans="13:14">
      <c r="M2139" s="14"/>
      <c r="N2139" s="14"/>
    </row>
    <row r="2140" spans="13:14">
      <c r="M2140" s="14"/>
      <c r="N2140" s="14"/>
    </row>
    <row r="2141" spans="13:14">
      <c r="M2141" s="14"/>
      <c r="N2141" s="14"/>
    </row>
    <row r="2142" spans="13:14">
      <c r="M2142" s="14"/>
      <c r="N2142" s="14"/>
    </row>
    <row r="2143" spans="13:14">
      <c r="M2143" s="14"/>
      <c r="N2143" s="14"/>
    </row>
    <row r="2144" spans="13:14">
      <c r="M2144" s="14"/>
      <c r="N2144" s="14"/>
    </row>
    <row r="2145" spans="13:14">
      <c r="M2145" s="14"/>
      <c r="N2145" s="14"/>
    </row>
    <row r="2146" spans="13:14">
      <c r="M2146" s="14"/>
      <c r="N2146" s="14"/>
    </row>
    <row r="2147" spans="13:14">
      <c r="M2147" s="14"/>
      <c r="N2147" s="14"/>
    </row>
    <row r="2148" spans="13:14">
      <c r="M2148" s="14"/>
      <c r="N2148" s="14"/>
    </row>
    <row r="2149" spans="13:14">
      <c r="M2149" s="14"/>
      <c r="N2149" s="14"/>
    </row>
    <row r="2150" spans="13:14">
      <c r="M2150" s="14"/>
      <c r="N2150" s="14"/>
    </row>
    <row r="2151" spans="13:14">
      <c r="M2151" s="14"/>
      <c r="N2151" s="14"/>
    </row>
    <row r="2152" spans="13:14">
      <c r="M2152" s="14"/>
      <c r="N2152" s="14"/>
    </row>
    <row r="2153" spans="13:14">
      <c r="M2153" s="14"/>
      <c r="N2153" s="14"/>
    </row>
    <row r="2154" spans="13:14">
      <c r="M2154" s="14"/>
      <c r="N2154" s="14"/>
    </row>
    <row r="2155" spans="13:14">
      <c r="M2155" s="14"/>
      <c r="N2155" s="14"/>
    </row>
    <row r="2156" spans="13:14">
      <c r="M2156" s="14"/>
      <c r="N2156" s="14"/>
    </row>
    <row r="2157" spans="13:14">
      <c r="M2157" s="14"/>
      <c r="N2157" s="14"/>
    </row>
    <row r="2158" spans="13:14">
      <c r="M2158" s="14"/>
      <c r="N2158" s="14"/>
    </row>
    <row r="2159" spans="13:14">
      <c r="M2159" s="14"/>
      <c r="N2159" s="14"/>
    </row>
  </sheetData>
  <mergeCells count="12">
    <mergeCell ref="R1:T2"/>
    <mergeCell ref="K1:Q1"/>
    <mergeCell ref="E1:J1"/>
    <mergeCell ref="A1:A2"/>
    <mergeCell ref="B1:B2"/>
    <mergeCell ref="C1:D1"/>
    <mergeCell ref="R3:S3"/>
    <mergeCell ref="R5:S5"/>
    <mergeCell ref="T3:W3"/>
    <mergeCell ref="T5:W5"/>
    <mergeCell ref="R4:S4"/>
    <mergeCell ref="T4:X4"/>
  </mergeCells>
  <hyperlinks>
    <hyperlink ref="T3" r:id="rId1"/>
    <hyperlink ref="T4" r:id="rId2"/>
  </hyperlinks>
  <pageMargins left="0.7" right="0.7" top="0.75" bottom="0.75" header="0.3" footer="0.3"/>
  <pageSetup orientation="portrait" r:id="rId3"/>
  <legacyDrawing r:id="rId4"/>
</worksheet>
</file>

<file path=xl/worksheets/sheet6.xml><?xml version="1.0" encoding="utf-8"?>
<worksheet xmlns="http://schemas.openxmlformats.org/spreadsheetml/2006/main" xmlns:r="http://schemas.openxmlformats.org/officeDocument/2006/relationships">
  <dimension ref="A1:M98"/>
  <sheetViews>
    <sheetView topLeftCell="D1" workbookViewId="0">
      <selection activeCell="J9" sqref="J9"/>
    </sheetView>
  </sheetViews>
  <sheetFormatPr defaultRowHeight="12.75"/>
  <cols>
    <col min="1" max="1" width="12" style="14" customWidth="1"/>
    <col min="2" max="2" width="20.5703125" style="14" customWidth="1"/>
    <col min="3" max="3" width="17.85546875" style="14" bestFit="1" customWidth="1"/>
    <col min="4" max="4" width="7.85546875" style="176" customWidth="1"/>
    <col min="5" max="5" width="11.28515625" style="34" bestFit="1" customWidth="1"/>
    <col min="6" max="6" width="6" style="14" customWidth="1"/>
    <col min="7" max="7" width="18.5703125" style="14" customWidth="1"/>
    <col min="8" max="8" width="20" style="14" customWidth="1"/>
    <col min="9" max="9" width="20.7109375" style="14" customWidth="1"/>
    <col min="10" max="10" width="22.5703125" style="14" customWidth="1"/>
    <col min="11" max="11" width="17" style="14" customWidth="1"/>
    <col min="12" max="16384" width="9.140625" style="14"/>
  </cols>
  <sheetData>
    <row r="1" spans="1:13" s="184" customFormat="1" ht="33" customHeight="1">
      <c r="A1" s="272" t="s">
        <v>518</v>
      </c>
      <c r="B1" s="273"/>
      <c r="C1" s="273"/>
      <c r="M1" s="184" t="s">
        <v>172</v>
      </c>
    </row>
    <row r="2" spans="1:13">
      <c r="A2" s="267" t="s">
        <v>532</v>
      </c>
      <c r="B2" s="268"/>
      <c r="C2" s="268"/>
      <c r="D2" s="269"/>
      <c r="E2" s="270"/>
      <c r="F2" s="268"/>
      <c r="G2" s="242"/>
      <c r="H2" s="242"/>
      <c r="I2" s="242"/>
      <c r="J2" s="242"/>
    </row>
    <row r="3" spans="1:13">
      <c r="A3" s="268"/>
      <c r="B3" s="268"/>
      <c r="C3" s="268"/>
      <c r="D3" s="269"/>
      <c r="E3" s="270"/>
      <c r="F3" s="268"/>
      <c r="G3" s="242"/>
      <c r="H3" s="242"/>
      <c r="I3" s="242"/>
      <c r="J3" s="242"/>
    </row>
    <row r="4" spans="1:13">
      <c r="A4" s="242"/>
      <c r="B4" s="242"/>
      <c r="C4" s="242"/>
      <c r="D4" s="242"/>
      <c r="E4" s="242"/>
      <c r="F4" s="242"/>
      <c r="G4" s="242"/>
      <c r="H4" s="242"/>
      <c r="I4" s="242"/>
      <c r="J4" s="242"/>
    </row>
    <row r="5" spans="1:13">
      <c r="A5" s="242"/>
      <c r="B5" s="242"/>
      <c r="C5" s="242"/>
      <c r="D5" s="242"/>
      <c r="E5" s="242"/>
      <c r="F5" s="242"/>
      <c r="G5" s="242"/>
      <c r="H5" s="242"/>
      <c r="I5" s="242"/>
      <c r="J5" s="242"/>
    </row>
    <row r="6" spans="1:13">
      <c r="A6" s="242"/>
      <c r="B6" s="242"/>
      <c r="C6" s="242"/>
      <c r="D6" s="242"/>
      <c r="E6" s="242"/>
      <c r="F6" s="242"/>
      <c r="G6" s="242"/>
      <c r="H6" s="242"/>
      <c r="I6" s="242"/>
      <c r="J6" s="242"/>
    </row>
    <row r="7" spans="1:13">
      <c r="A7" s="242"/>
      <c r="B7" s="242"/>
      <c r="C7" s="242"/>
      <c r="D7" s="242"/>
      <c r="E7" s="242"/>
      <c r="F7" s="242"/>
      <c r="G7" s="242"/>
      <c r="H7" s="242"/>
      <c r="I7" s="242"/>
      <c r="J7" s="242"/>
    </row>
    <row r="8" spans="1:13" ht="4.5" customHeight="1">
      <c r="A8" s="242"/>
      <c r="B8" s="242"/>
      <c r="C8" s="242"/>
      <c r="D8" s="242"/>
      <c r="E8" s="242"/>
      <c r="F8" s="242"/>
      <c r="G8" s="242"/>
      <c r="H8" s="242"/>
      <c r="I8" s="242"/>
      <c r="J8" s="242"/>
    </row>
    <row r="10" spans="1:13" ht="23.25" customHeight="1" thickBot="1">
      <c r="A10" s="274" t="s">
        <v>519</v>
      </c>
      <c r="B10" s="275"/>
      <c r="C10" s="275"/>
      <c r="D10" s="276" t="s">
        <v>458</v>
      </c>
      <c r="E10" s="276"/>
      <c r="G10" s="185" t="s">
        <v>520</v>
      </c>
      <c r="H10" s="236" t="s">
        <v>433</v>
      </c>
      <c r="I10" s="236"/>
      <c r="J10" s="237" t="s">
        <v>172</v>
      </c>
    </row>
    <row r="11" spans="1:13" ht="30">
      <c r="A11" s="168" t="s">
        <v>176</v>
      </c>
      <c r="B11" s="168" t="s">
        <v>164</v>
      </c>
      <c r="C11" s="168" t="s">
        <v>460</v>
      </c>
      <c r="D11" s="177" t="s">
        <v>229</v>
      </c>
      <c r="E11" s="182" t="s">
        <v>459</v>
      </c>
      <c r="G11" s="171" t="s">
        <v>164</v>
      </c>
      <c r="H11" s="172" t="s">
        <v>455</v>
      </c>
      <c r="I11" s="172" t="s">
        <v>456</v>
      </c>
      <c r="J11" s="172" t="s">
        <v>457</v>
      </c>
      <c r="K11" s="173" t="s">
        <v>439</v>
      </c>
    </row>
    <row r="12" spans="1:13" ht="15">
      <c r="A12" s="179" t="s">
        <v>3</v>
      </c>
      <c r="B12" s="179" t="s">
        <v>19</v>
      </c>
      <c r="C12" s="179" t="s">
        <v>461</v>
      </c>
      <c r="D12" s="96">
        <v>2010</v>
      </c>
      <c r="E12" s="183" t="s">
        <v>462</v>
      </c>
      <c r="G12" s="174" t="s">
        <v>23</v>
      </c>
      <c r="H12" s="169" t="s">
        <v>440</v>
      </c>
      <c r="I12" s="170">
        <v>1461850</v>
      </c>
      <c r="J12" s="169" t="s">
        <v>441</v>
      </c>
      <c r="K12" s="175">
        <v>528792</v>
      </c>
    </row>
    <row r="13" spans="1:13" ht="15">
      <c r="A13" s="179" t="s">
        <v>3</v>
      </c>
      <c r="B13" s="179" t="s">
        <v>26</v>
      </c>
      <c r="C13" s="179" t="s">
        <v>463</v>
      </c>
      <c r="D13" s="96">
        <v>2010</v>
      </c>
      <c r="E13" s="181">
        <v>1250</v>
      </c>
      <c r="G13" s="174" t="s">
        <v>27</v>
      </c>
      <c r="H13" s="169" t="s">
        <v>442</v>
      </c>
      <c r="I13" s="170">
        <v>56000</v>
      </c>
      <c r="J13" s="169" t="s">
        <v>443</v>
      </c>
      <c r="K13" s="175">
        <v>226262</v>
      </c>
    </row>
    <row r="14" spans="1:13" ht="15">
      <c r="A14" s="179" t="s">
        <v>3</v>
      </c>
      <c r="B14" s="179" t="s">
        <v>28</v>
      </c>
      <c r="C14" s="179" t="s">
        <v>461</v>
      </c>
      <c r="D14" s="96">
        <v>2010</v>
      </c>
      <c r="E14" s="183" t="s">
        <v>462</v>
      </c>
      <c r="G14" s="174" t="s">
        <v>69</v>
      </c>
      <c r="H14" s="169" t="s">
        <v>444</v>
      </c>
      <c r="I14" s="170">
        <v>6050667</v>
      </c>
      <c r="J14" s="169" t="s">
        <v>445</v>
      </c>
      <c r="K14" s="175">
        <v>5300000</v>
      </c>
    </row>
    <row r="15" spans="1:13" ht="15">
      <c r="A15" s="179" t="s">
        <v>3</v>
      </c>
      <c r="B15" s="179" t="s">
        <v>174</v>
      </c>
      <c r="C15" s="179" t="s">
        <v>464</v>
      </c>
      <c r="D15" s="96">
        <v>2009</v>
      </c>
      <c r="E15" s="183" t="s">
        <v>462</v>
      </c>
      <c r="G15" s="174" t="s">
        <v>80</v>
      </c>
      <c r="H15" s="169" t="s">
        <v>446</v>
      </c>
      <c r="I15" s="170">
        <v>1866896</v>
      </c>
      <c r="J15" s="169" t="s">
        <v>447</v>
      </c>
      <c r="K15" s="175">
        <v>700000</v>
      </c>
    </row>
    <row r="16" spans="1:13" ht="15">
      <c r="A16" s="179" t="s">
        <v>3</v>
      </c>
      <c r="B16" s="179" t="s">
        <v>38</v>
      </c>
      <c r="C16" s="179" t="s">
        <v>461</v>
      </c>
      <c r="D16" s="96">
        <v>2009</v>
      </c>
      <c r="E16" s="181">
        <v>450000</v>
      </c>
      <c r="G16" s="174" t="s">
        <v>120</v>
      </c>
      <c r="H16" s="169" t="s">
        <v>448</v>
      </c>
      <c r="I16" s="170">
        <v>247500</v>
      </c>
      <c r="J16" s="169" t="s">
        <v>449</v>
      </c>
      <c r="K16" s="175">
        <v>987435</v>
      </c>
    </row>
    <row r="17" spans="1:11" ht="15">
      <c r="A17" s="179" t="s">
        <v>3</v>
      </c>
      <c r="B17" s="179" t="s">
        <v>38</v>
      </c>
      <c r="C17" s="179" t="s">
        <v>465</v>
      </c>
      <c r="D17" s="96">
        <v>2009</v>
      </c>
      <c r="E17" s="183" t="s">
        <v>462</v>
      </c>
      <c r="G17" s="174" t="s">
        <v>120</v>
      </c>
      <c r="H17" s="169" t="s">
        <v>450</v>
      </c>
      <c r="I17" s="170">
        <v>1320000</v>
      </c>
      <c r="J17" s="169" t="s">
        <v>449</v>
      </c>
      <c r="K17" s="175">
        <v>987435</v>
      </c>
    </row>
    <row r="18" spans="1:11" ht="15">
      <c r="A18" s="179" t="s">
        <v>3</v>
      </c>
      <c r="B18" s="179" t="s">
        <v>46</v>
      </c>
      <c r="C18" s="179" t="s">
        <v>466</v>
      </c>
      <c r="D18" s="96">
        <v>2010</v>
      </c>
      <c r="E18" s="183" t="s">
        <v>462</v>
      </c>
      <c r="G18" s="174" t="s">
        <v>135</v>
      </c>
      <c r="H18" s="169" t="s">
        <v>451</v>
      </c>
      <c r="I18" s="170">
        <v>27375</v>
      </c>
      <c r="J18" s="169" t="s">
        <v>452</v>
      </c>
      <c r="K18" s="175">
        <v>638616</v>
      </c>
    </row>
    <row r="19" spans="1:11" ht="15">
      <c r="A19" s="179" t="s">
        <v>3</v>
      </c>
      <c r="B19" s="179" t="s">
        <v>59</v>
      </c>
      <c r="C19" s="179" t="s">
        <v>461</v>
      </c>
      <c r="D19" s="96">
        <v>2009</v>
      </c>
      <c r="E19" s="183" t="s">
        <v>462</v>
      </c>
      <c r="G19" s="174" t="s">
        <v>145</v>
      </c>
      <c r="H19" s="169" t="s">
        <v>438</v>
      </c>
      <c r="I19" s="170">
        <v>108820</v>
      </c>
      <c r="J19" s="169" t="s">
        <v>453</v>
      </c>
      <c r="K19" s="175">
        <v>106082</v>
      </c>
    </row>
    <row r="20" spans="1:11">
      <c r="A20" s="179" t="s">
        <v>3</v>
      </c>
      <c r="B20" s="179" t="s">
        <v>59</v>
      </c>
      <c r="C20" s="179" t="s">
        <v>467</v>
      </c>
      <c r="D20" s="96">
        <v>2010</v>
      </c>
      <c r="E20" s="183" t="s">
        <v>462</v>
      </c>
      <c r="G20" s="271" t="s">
        <v>454</v>
      </c>
      <c r="H20" s="271"/>
      <c r="I20" s="271"/>
      <c r="J20" s="271"/>
      <c r="K20" s="271"/>
    </row>
    <row r="21" spans="1:11">
      <c r="A21" s="179" t="s">
        <v>3</v>
      </c>
      <c r="B21" s="179" t="s">
        <v>59</v>
      </c>
      <c r="C21" s="179" t="s">
        <v>468</v>
      </c>
      <c r="D21" s="96">
        <v>2009</v>
      </c>
      <c r="E21" s="183" t="s">
        <v>462</v>
      </c>
      <c r="G21" s="242"/>
      <c r="H21" s="242"/>
      <c r="I21" s="242"/>
      <c r="J21" s="242"/>
      <c r="K21" s="242"/>
    </row>
    <row r="22" spans="1:11">
      <c r="A22" s="179" t="s">
        <v>3</v>
      </c>
      <c r="B22" s="179" t="s">
        <v>59</v>
      </c>
      <c r="C22" s="179" t="s">
        <v>469</v>
      </c>
      <c r="D22" s="96">
        <v>2010</v>
      </c>
      <c r="E22" s="183" t="s">
        <v>462</v>
      </c>
      <c r="G22" s="242"/>
      <c r="H22" s="242"/>
      <c r="I22" s="242"/>
      <c r="J22" s="242"/>
      <c r="K22" s="242"/>
    </row>
    <row r="23" spans="1:11">
      <c r="A23" s="179" t="s">
        <v>3</v>
      </c>
      <c r="B23" s="179" t="s">
        <v>80</v>
      </c>
      <c r="C23" s="179" t="s">
        <v>470</v>
      </c>
      <c r="D23" s="180" t="s">
        <v>462</v>
      </c>
      <c r="E23" s="183" t="s">
        <v>462</v>
      </c>
      <c r="G23" s="242"/>
      <c r="H23" s="242"/>
      <c r="I23" s="242"/>
      <c r="J23" s="242"/>
      <c r="K23" s="242"/>
    </row>
    <row r="24" spans="1:11">
      <c r="A24" s="179" t="s">
        <v>3</v>
      </c>
      <c r="B24" s="179" t="s">
        <v>80</v>
      </c>
      <c r="C24" s="179" t="s">
        <v>467</v>
      </c>
      <c r="D24" s="96">
        <v>2009</v>
      </c>
      <c r="E24" s="183" t="s">
        <v>462</v>
      </c>
    </row>
    <row r="25" spans="1:11">
      <c r="A25" s="179" t="s">
        <v>3</v>
      </c>
      <c r="B25" s="179" t="s">
        <v>80</v>
      </c>
      <c r="C25" s="179" t="s">
        <v>446</v>
      </c>
      <c r="D25" s="96">
        <v>2007</v>
      </c>
      <c r="E25" s="181">
        <v>12605000</v>
      </c>
    </row>
    <row r="26" spans="1:11">
      <c r="A26" s="179" t="s">
        <v>3</v>
      </c>
      <c r="B26" s="179" t="s">
        <v>80</v>
      </c>
      <c r="C26" s="179" t="s">
        <v>465</v>
      </c>
      <c r="D26" s="96">
        <v>2010</v>
      </c>
      <c r="E26" s="183" t="s">
        <v>462</v>
      </c>
    </row>
    <row r="27" spans="1:11">
      <c r="A27" s="179" t="s">
        <v>3</v>
      </c>
      <c r="B27" s="179" t="s">
        <v>92</v>
      </c>
      <c r="C27" s="179" t="s">
        <v>471</v>
      </c>
      <c r="D27" s="96">
        <v>2010</v>
      </c>
      <c r="E27" s="183" t="s">
        <v>462</v>
      </c>
    </row>
    <row r="28" spans="1:11">
      <c r="A28" s="179" t="s">
        <v>3</v>
      </c>
      <c r="B28" s="179" t="s">
        <v>92</v>
      </c>
      <c r="C28" s="179" t="s">
        <v>465</v>
      </c>
      <c r="D28" s="96">
        <v>2010</v>
      </c>
      <c r="E28" s="183" t="s">
        <v>462</v>
      </c>
    </row>
    <row r="29" spans="1:11">
      <c r="A29" s="179" t="s">
        <v>3</v>
      </c>
      <c r="B29" s="179" t="s">
        <v>93</v>
      </c>
      <c r="C29" s="179" t="s">
        <v>467</v>
      </c>
      <c r="D29" s="96">
        <v>2010</v>
      </c>
      <c r="E29" s="183" t="s">
        <v>462</v>
      </c>
    </row>
    <row r="30" spans="1:11">
      <c r="A30" s="179" t="s">
        <v>3</v>
      </c>
      <c r="B30" s="179" t="s">
        <v>96</v>
      </c>
      <c r="C30" s="179" t="s">
        <v>465</v>
      </c>
      <c r="D30" s="96">
        <v>2010</v>
      </c>
      <c r="E30" s="183" t="s">
        <v>462</v>
      </c>
    </row>
    <row r="31" spans="1:11">
      <c r="A31" s="179" t="s">
        <v>3</v>
      </c>
      <c r="B31" s="179" t="s">
        <v>104</v>
      </c>
      <c r="C31" s="179" t="s">
        <v>472</v>
      </c>
      <c r="D31" s="96">
        <v>2010</v>
      </c>
      <c r="E31" s="183" t="s">
        <v>462</v>
      </c>
    </row>
    <row r="32" spans="1:11">
      <c r="A32" s="179" t="s">
        <v>3</v>
      </c>
      <c r="B32" s="179" t="s">
        <v>111</v>
      </c>
      <c r="C32" s="179" t="s">
        <v>467</v>
      </c>
      <c r="D32" s="96">
        <v>2010</v>
      </c>
      <c r="E32" s="183" t="s">
        <v>462</v>
      </c>
    </row>
    <row r="33" spans="1:5">
      <c r="A33" s="179" t="s">
        <v>3</v>
      </c>
      <c r="B33" s="179" t="s">
        <v>111</v>
      </c>
      <c r="C33" s="179" t="s">
        <v>465</v>
      </c>
      <c r="D33" s="96">
        <v>2010</v>
      </c>
      <c r="E33" s="183" t="s">
        <v>462</v>
      </c>
    </row>
    <row r="34" spans="1:5">
      <c r="A34" s="179" t="s">
        <v>3</v>
      </c>
      <c r="B34" s="179" t="s">
        <v>112</v>
      </c>
      <c r="C34" s="179" t="s">
        <v>473</v>
      </c>
      <c r="D34" s="96">
        <v>2009</v>
      </c>
      <c r="E34" s="183" t="s">
        <v>462</v>
      </c>
    </row>
    <row r="35" spans="1:5">
      <c r="A35" s="179" t="s">
        <v>3</v>
      </c>
      <c r="B35" s="179" t="s">
        <v>112</v>
      </c>
      <c r="C35" s="179" t="s">
        <v>474</v>
      </c>
      <c r="D35" s="96">
        <v>2011</v>
      </c>
      <c r="E35" s="183" t="s">
        <v>462</v>
      </c>
    </row>
    <row r="36" spans="1:5">
      <c r="A36" s="179" t="s">
        <v>3</v>
      </c>
      <c r="B36" s="179" t="s">
        <v>124</v>
      </c>
      <c r="C36" s="179" t="s">
        <v>461</v>
      </c>
      <c r="D36" s="96">
        <v>2009</v>
      </c>
      <c r="E36" s="181">
        <v>30000</v>
      </c>
    </row>
    <row r="37" spans="1:5">
      <c r="A37" s="179" t="s">
        <v>3</v>
      </c>
      <c r="B37" s="179" t="s">
        <v>127</v>
      </c>
      <c r="C37" s="179" t="s">
        <v>465</v>
      </c>
      <c r="D37" s="96">
        <v>2010</v>
      </c>
      <c r="E37" s="183" t="s">
        <v>462</v>
      </c>
    </row>
    <row r="38" spans="1:5">
      <c r="A38" s="179" t="s">
        <v>3</v>
      </c>
      <c r="B38" s="179" t="s">
        <v>475</v>
      </c>
      <c r="C38" s="179" t="s">
        <v>467</v>
      </c>
      <c r="D38" s="96">
        <v>2010</v>
      </c>
      <c r="E38" s="183" t="s">
        <v>462</v>
      </c>
    </row>
    <row r="39" spans="1:5">
      <c r="A39" s="179" t="s">
        <v>3</v>
      </c>
      <c r="B39" s="179" t="s">
        <v>475</v>
      </c>
      <c r="C39" s="179" t="s">
        <v>476</v>
      </c>
      <c r="D39" s="96">
        <v>2009</v>
      </c>
      <c r="E39" s="183" t="s">
        <v>462</v>
      </c>
    </row>
    <row r="40" spans="1:5">
      <c r="A40" s="179" t="s">
        <v>3</v>
      </c>
      <c r="B40" s="179" t="s">
        <v>134</v>
      </c>
      <c r="C40" s="179" t="s">
        <v>477</v>
      </c>
      <c r="D40" s="96">
        <v>2010</v>
      </c>
      <c r="E40" s="183" t="s">
        <v>462</v>
      </c>
    </row>
    <row r="41" spans="1:5">
      <c r="A41" s="179" t="s">
        <v>3</v>
      </c>
      <c r="B41" s="179" t="s">
        <v>134</v>
      </c>
      <c r="C41" s="179" t="s">
        <v>478</v>
      </c>
      <c r="D41" s="96">
        <v>2010</v>
      </c>
      <c r="E41" s="183" t="s">
        <v>462</v>
      </c>
    </row>
    <row r="42" spans="1:5">
      <c r="A42" s="179" t="s">
        <v>3</v>
      </c>
      <c r="B42" s="179" t="s">
        <v>135</v>
      </c>
      <c r="C42" s="179" t="s">
        <v>461</v>
      </c>
      <c r="D42" s="180" t="s">
        <v>462</v>
      </c>
      <c r="E42" s="183" t="s">
        <v>462</v>
      </c>
    </row>
    <row r="43" spans="1:5">
      <c r="A43" s="179" t="s">
        <v>3</v>
      </c>
      <c r="B43" s="179" t="s">
        <v>135</v>
      </c>
      <c r="C43" s="179" t="s">
        <v>438</v>
      </c>
      <c r="D43" s="96">
        <v>2010</v>
      </c>
      <c r="E43" s="183" t="s">
        <v>462</v>
      </c>
    </row>
    <row r="44" spans="1:5">
      <c r="A44" s="179" t="s">
        <v>3</v>
      </c>
      <c r="B44" s="179" t="s">
        <v>135</v>
      </c>
      <c r="C44" s="179" t="s">
        <v>479</v>
      </c>
      <c r="D44" s="96">
        <v>2009</v>
      </c>
      <c r="E44" s="183" t="s">
        <v>462</v>
      </c>
    </row>
    <row r="45" spans="1:5">
      <c r="A45" s="179" t="s">
        <v>3</v>
      </c>
      <c r="B45" s="179" t="s">
        <v>135</v>
      </c>
      <c r="C45" s="179" t="s">
        <v>451</v>
      </c>
      <c r="D45" s="96">
        <v>2004</v>
      </c>
      <c r="E45" s="183" t="s">
        <v>462</v>
      </c>
    </row>
    <row r="46" spans="1:5">
      <c r="A46" s="179" t="s">
        <v>3</v>
      </c>
      <c r="B46" s="179" t="s">
        <v>135</v>
      </c>
      <c r="C46" s="179" t="s">
        <v>480</v>
      </c>
      <c r="D46" s="96">
        <v>2009</v>
      </c>
      <c r="E46" s="183" t="s">
        <v>462</v>
      </c>
    </row>
    <row r="47" spans="1:5">
      <c r="A47" s="179" t="s">
        <v>3</v>
      </c>
      <c r="B47" s="179" t="s">
        <v>145</v>
      </c>
      <c r="C47" s="179" t="s">
        <v>467</v>
      </c>
      <c r="D47" s="96">
        <v>2009</v>
      </c>
      <c r="E47" s="183" t="s">
        <v>462</v>
      </c>
    </row>
    <row r="48" spans="1:5">
      <c r="A48" s="179" t="s">
        <v>3</v>
      </c>
      <c r="B48" s="179" t="s">
        <v>145</v>
      </c>
      <c r="C48" s="179" t="s">
        <v>438</v>
      </c>
      <c r="D48" s="96">
        <v>2008</v>
      </c>
      <c r="E48" s="181">
        <v>3000000</v>
      </c>
    </row>
    <row r="49" spans="1:5">
      <c r="A49" s="179" t="s">
        <v>3</v>
      </c>
      <c r="B49" s="179" t="s">
        <v>145</v>
      </c>
      <c r="C49" s="179" t="s">
        <v>469</v>
      </c>
      <c r="D49" s="96">
        <v>2010</v>
      </c>
      <c r="E49" s="183" t="s">
        <v>462</v>
      </c>
    </row>
    <row r="50" spans="1:5">
      <c r="A50" s="179" t="s">
        <v>3</v>
      </c>
      <c r="B50" s="179" t="s">
        <v>145</v>
      </c>
      <c r="C50" s="179" t="s">
        <v>481</v>
      </c>
      <c r="D50" s="96">
        <v>2008</v>
      </c>
      <c r="E50" s="183" t="s">
        <v>462</v>
      </c>
    </row>
    <row r="51" spans="1:5">
      <c r="A51" s="179" t="s">
        <v>3</v>
      </c>
      <c r="B51" s="179" t="s">
        <v>154</v>
      </c>
      <c r="C51" s="179" t="s">
        <v>482</v>
      </c>
      <c r="D51" s="96">
        <v>2009</v>
      </c>
      <c r="E51" s="181">
        <v>140000</v>
      </c>
    </row>
    <row r="52" spans="1:5">
      <c r="A52" s="179" t="s">
        <v>3</v>
      </c>
      <c r="B52" s="179" t="s">
        <v>154</v>
      </c>
      <c r="C52" s="179" t="s">
        <v>461</v>
      </c>
      <c r="D52" s="96">
        <v>2009</v>
      </c>
      <c r="E52" s="181">
        <v>1000000</v>
      </c>
    </row>
    <row r="53" spans="1:5">
      <c r="A53" s="179" t="s">
        <v>3</v>
      </c>
      <c r="B53" s="179" t="s">
        <v>154</v>
      </c>
      <c r="C53" s="179" t="s">
        <v>483</v>
      </c>
      <c r="D53" s="96">
        <v>2010</v>
      </c>
      <c r="E53" s="181">
        <v>30000</v>
      </c>
    </row>
    <row r="54" spans="1:5">
      <c r="A54" s="179" t="s">
        <v>3</v>
      </c>
      <c r="B54" s="179" t="s">
        <v>162</v>
      </c>
      <c r="C54" s="179" t="s">
        <v>467</v>
      </c>
      <c r="D54" s="96">
        <v>2010</v>
      </c>
      <c r="E54" s="183" t="s">
        <v>462</v>
      </c>
    </row>
    <row r="55" spans="1:5">
      <c r="A55" s="179" t="s">
        <v>3</v>
      </c>
      <c r="B55" s="179" t="s">
        <v>162</v>
      </c>
      <c r="C55" s="179" t="s">
        <v>484</v>
      </c>
      <c r="D55" s="96">
        <v>2009</v>
      </c>
      <c r="E55" s="183" t="s">
        <v>462</v>
      </c>
    </row>
    <row r="56" spans="1:5">
      <c r="A56" s="179" t="s">
        <v>3</v>
      </c>
      <c r="B56" s="179" t="s">
        <v>162</v>
      </c>
      <c r="C56" s="179" t="s">
        <v>464</v>
      </c>
      <c r="D56" s="96">
        <v>2001</v>
      </c>
      <c r="E56" s="183" t="s">
        <v>462</v>
      </c>
    </row>
    <row r="57" spans="1:5">
      <c r="A57" s="179" t="s">
        <v>3</v>
      </c>
      <c r="B57" s="179" t="s">
        <v>162</v>
      </c>
      <c r="C57" s="179" t="s">
        <v>485</v>
      </c>
      <c r="D57" s="180" t="s">
        <v>462</v>
      </c>
      <c r="E57" s="183" t="s">
        <v>462</v>
      </c>
    </row>
    <row r="58" spans="1:5">
      <c r="A58" s="179" t="s">
        <v>7</v>
      </c>
      <c r="B58" s="179" t="s">
        <v>8</v>
      </c>
      <c r="C58" s="179" t="s">
        <v>486</v>
      </c>
      <c r="D58" s="96">
        <v>2009</v>
      </c>
      <c r="E58" s="181">
        <v>5000</v>
      </c>
    </row>
    <row r="59" spans="1:5">
      <c r="A59" s="179" t="s">
        <v>7</v>
      </c>
      <c r="B59" s="179" t="s">
        <v>23</v>
      </c>
      <c r="C59" s="179" t="s">
        <v>487</v>
      </c>
      <c r="D59" s="96">
        <v>2007</v>
      </c>
      <c r="E59" s="183" t="s">
        <v>462</v>
      </c>
    </row>
    <row r="60" spans="1:5">
      <c r="A60" s="179" t="s">
        <v>7</v>
      </c>
      <c r="B60" s="179" t="s">
        <v>23</v>
      </c>
      <c r="C60" s="179" t="s">
        <v>488</v>
      </c>
      <c r="D60" s="96">
        <v>2009</v>
      </c>
      <c r="E60" s="183" t="s">
        <v>462</v>
      </c>
    </row>
    <row r="61" spans="1:5">
      <c r="A61" s="179" t="s">
        <v>7</v>
      </c>
      <c r="B61" s="179" t="s">
        <v>33</v>
      </c>
      <c r="C61" s="179" t="s">
        <v>489</v>
      </c>
      <c r="D61" s="96">
        <v>2010</v>
      </c>
      <c r="E61" s="183" t="s">
        <v>462</v>
      </c>
    </row>
    <row r="62" spans="1:5">
      <c r="A62" s="179" t="s">
        <v>7</v>
      </c>
      <c r="B62" s="179" t="s">
        <v>35</v>
      </c>
      <c r="C62" s="179" t="s">
        <v>490</v>
      </c>
      <c r="D62" s="96">
        <v>2009</v>
      </c>
      <c r="E62" s="183" t="s">
        <v>462</v>
      </c>
    </row>
    <row r="63" spans="1:5">
      <c r="A63" s="179" t="s">
        <v>7</v>
      </c>
      <c r="B63" s="179" t="s">
        <v>44</v>
      </c>
      <c r="C63" s="179" t="s">
        <v>491</v>
      </c>
      <c r="D63" s="96">
        <v>2010</v>
      </c>
      <c r="E63" s="183" t="s">
        <v>462</v>
      </c>
    </row>
    <row r="64" spans="1:5">
      <c r="A64" s="179" t="s">
        <v>7</v>
      </c>
      <c r="B64" s="179" t="s">
        <v>65</v>
      </c>
      <c r="C64" s="179" t="s">
        <v>492</v>
      </c>
      <c r="D64" s="96">
        <v>2010</v>
      </c>
      <c r="E64" s="183" t="s">
        <v>462</v>
      </c>
    </row>
    <row r="65" spans="1:5">
      <c r="A65" s="179" t="s">
        <v>7</v>
      </c>
      <c r="B65" s="179" t="s">
        <v>65</v>
      </c>
      <c r="C65" s="179" t="s">
        <v>493</v>
      </c>
      <c r="D65" s="96">
        <v>2011</v>
      </c>
      <c r="E65" s="183" t="s">
        <v>462</v>
      </c>
    </row>
    <row r="66" spans="1:5">
      <c r="A66" s="179" t="s">
        <v>7</v>
      </c>
      <c r="B66" s="179" t="s">
        <v>110</v>
      </c>
      <c r="C66" s="179" t="s">
        <v>494</v>
      </c>
      <c r="D66" s="96">
        <v>2010</v>
      </c>
      <c r="E66" s="183" t="s">
        <v>462</v>
      </c>
    </row>
    <row r="67" spans="1:5">
      <c r="A67" s="179" t="s">
        <v>7</v>
      </c>
      <c r="B67" s="179" t="s">
        <v>118</v>
      </c>
      <c r="C67" s="179" t="s">
        <v>495</v>
      </c>
      <c r="D67" s="96">
        <v>2010</v>
      </c>
      <c r="E67" s="183" t="s">
        <v>462</v>
      </c>
    </row>
    <row r="68" spans="1:5">
      <c r="A68" s="179" t="s">
        <v>7</v>
      </c>
      <c r="B68" s="179" t="s">
        <v>118</v>
      </c>
      <c r="C68" s="179" t="s">
        <v>469</v>
      </c>
      <c r="D68" s="96">
        <v>2008</v>
      </c>
      <c r="E68" s="183" t="s">
        <v>462</v>
      </c>
    </row>
    <row r="69" spans="1:5">
      <c r="A69" s="179" t="s">
        <v>5</v>
      </c>
      <c r="B69" s="179" t="s">
        <v>14</v>
      </c>
      <c r="C69" s="179" t="s">
        <v>496</v>
      </c>
      <c r="D69" s="96">
        <v>2006</v>
      </c>
      <c r="E69" s="183" t="s">
        <v>462</v>
      </c>
    </row>
    <row r="70" spans="1:5">
      <c r="A70" s="179" t="s">
        <v>5</v>
      </c>
      <c r="B70" s="179" t="s">
        <v>14</v>
      </c>
      <c r="C70" s="179" t="s">
        <v>497</v>
      </c>
      <c r="D70" s="96">
        <v>2010</v>
      </c>
      <c r="E70" s="183" t="s">
        <v>462</v>
      </c>
    </row>
    <row r="71" spans="1:5">
      <c r="A71" s="179" t="s">
        <v>5</v>
      </c>
      <c r="B71" s="179" t="s">
        <v>14</v>
      </c>
      <c r="C71" s="179" t="s">
        <v>498</v>
      </c>
      <c r="D71" s="180" t="s">
        <v>462</v>
      </c>
      <c r="E71" s="183" t="s">
        <v>462</v>
      </c>
    </row>
    <row r="72" spans="1:5">
      <c r="A72" s="179" t="s">
        <v>5</v>
      </c>
      <c r="B72" s="179" t="s">
        <v>27</v>
      </c>
      <c r="C72" s="179" t="s">
        <v>499</v>
      </c>
      <c r="D72" s="96">
        <v>2010</v>
      </c>
      <c r="E72" s="183" t="s">
        <v>462</v>
      </c>
    </row>
    <row r="73" spans="1:5">
      <c r="A73" s="179" t="s">
        <v>5</v>
      </c>
      <c r="B73" s="179" t="s">
        <v>27</v>
      </c>
      <c r="C73" s="179" t="s">
        <v>442</v>
      </c>
      <c r="D73" s="96">
        <v>2008</v>
      </c>
      <c r="E73" s="183" t="s">
        <v>462</v>
      </c>
    </row>
    <row r="74" spans="1:5">
      <c r="A74" s="179" t="s">
        <v>5</v>
      </c>
      <c r="B74" s="179" t="s">
        <v>34</v>
      </c>
      <c r="C74" s="179" t="s">
        <v>500</v>
      </c>
      <c r="D74" s="96">
        <v>2008</v>
      </c>
      <c r="E74" s="183" t="s">
        <v>462</v>
      </c>
    </row>
    <row r="75" spans="1:5">
      <c r="A75" s="179" t="s">
        <v>5</v>
      </c>
      <c r="B75" s="179" t="s">
        <v>52</v>
      </c>
      <c r="C75" s="179" t="s">
        <v>501</v>
      </c>
      <c r="D75" s="96">
        <v>2010</v>
      </c>
      <c r="E75" s="183" t="s">
        <v>462</v>
      </c>
    </row>
    <row r="76" spans="1:5">
      <c r="A76" s="179" t="s">
        <v>5</v>
      </c>
      <c r="B76" s="179" t="s">
        <v>52</v>
      </c>
      <c r="C76" s="179" t="s">
        <v>492</v>
      </c>
      <c r="D76" s="96">
        <v>2010</v>
      </c>
      <c r="E76" s="183" t="s">
        <v>462</v>
      </c>
    </row>
    <row r="77" spans="1:5">
      <c r="A77" s="179" t="s">
        <v>5</v>
      </c>
      <c r="B77" s="179" t="s">
        <v>69</v>
      </c>
      <c r="C77" s="179" t="s">
        <v>502</v>
      </c>
      <c r="D77" s="96">
        <v>2009</v>
      </c>
      <c r="E77" s="183" t="s">
        <v>462</v>
      </c>
    </row>
    <row r="78" spans="1:5">
      <c r="A78" s="179" t="s">
        <v>5</v>
      </c>
      <c r="B78" s="179" t="s">
        <v>69</v>
      </c>
      <c r="C78" s="179" t="s">
        <v>503</v>
      </c>
      <c r="D78" s="96">
        <v>2010</v>
      </c>
      <c r="E78" s="183" t="s">
        <v>462</v>
      </c>
    </row>
    <row r="79" spans="1:5">
      <c r="A79" s="179" t="s">
        <v>5</v>
      </c>
      <c r="B79" s="179" t="s">
        <v>69</v>
      </c>
      <c r="C79" s="179" t="s">
        <v>504</v>
      </c>
      <c r="D79" s="96">
        <v>2009</v>
      </c>
      <c r="E79" s="183" t="s">
        <v>462</v>
      </c>
    </row>
    <row r="80" spans="1:5">
      <c r="A80" s="179" t="s">
        <v>5</v>
      </c>
      <c r="B80" s="179" t="s">
        <v>70</v>
      </c>
      <c r="C80" s="179" t="s">
        <v>505</v>
      </c>
      <c r="D80" s="180" t="s">
        <v>462</v>
      </c>
      <c r="E80" s="183" t="s">
        <v>462</v>
      </c>
    </row>
    <row r="81" spans="1:5">
      <c r="A81" s="179" t="s">
        <v>5</v>
      </c>
      <c r="B81" s="179" t="s">
        <v>70</v>
      </c>
      <c r="C81" s="179" t="s">
        <v>506</v>
      </c>
      <c r="D81" s="96">
        <v>2010</v>
      </c>
      <c r="E81" s="183" t="s">
        <v>462</v>
      </c>
    </row>
    <row r="82" spans="1:5">
      <c r="A82" s="179" t="s">
        <v>5</v>
      </c>
      <c r="B82" s="179" t="s">
        <v>94</v>
      </c>
      <c r="C82" s="179" t="s">
        <v>507</v>
      </c>
      <c r="D82" s="96">
        <v>2009</v>
      </c>
      <c r="E82" s="183" t="s">
        <v>462</v>
      </c>
    </row>
    <row r="83" spans="1:5">
      <c r="A83" s="179" t="s">
        <v>5</v>
      </c>
      <c r="B83" s="179" t="s">
        <v>94</v>
      </c>
      <c r="C83" s="179" t="s">
        <v>508</v>
      </c>
      <c r="D83" s="96">
        <v>2007</v>
      </c>
      <c r="E83" s="183" t="s">
        <v>462</v>
      </c>
    </row>
    <row r="84" spans="1:5">
      <c r="A84" s="179" t="s">
        <v>5</v>
      </c>
      <c r="B84" s="179" t="s">
        <v>102</v>
      </c>
      <c r="C84" s="179" t="s">
        <v>509</v>
      </c>
      <c r="D84" s="96">
        <v>2009</v>
      </c>
      <c r="E84" s="183" t="s">
        <v>462</v>
      </c>
    </row>
    <row r="85" spans="1:5">
      <c r="A85" s="179" t="s">
        <v>5</v>
      </c>
      <c r="B85" s="179" t="s">
        <v>115</v>
      </c>
      <c r="C85" s="179" t="s">
        <v>510</v>
      </c>
      <c r="D85" s="96">
        <v>2009</v>
      </c>
      <c r="E85" s="183" t="s">
        <v>462</v>
      </c>
    </row>
    <row r="86" spans="1:5">
      <c r="A86" s="179" t="s">
        <v>5</v>
      </c>
      <c r="B86" s="179" t="s">
        <v>115</v>
      </c>
      <c r="C86" s="179" t="s">
        <v>511</v>
      </c>
      <c r="D86" s="96">
        <v>2010</v>
      </c>
      <c r="E86" s="183" t="s">
        <v>462</v>
      </c>
    </row>
    <row r="87" spans="1:5">
      <c r="A87" s="179" t="s">
        <v>5</v>
      </c>
      <c r="B87" s="179" t="s">
        <v>115</v>
      </c>
      <c r="C87" s="179" t="s">
        <v>512</v>
      </c>
      <c r="D87" s="96">
        <v>2009</v>
      </c>
      <c r="E87" s="183" t="s">
        <v>462</v>
      </c>
    </row>
    <row r="88" spans="1:5">
      <c r="A88" s="179" t="s">
        <v>5</v>
      </c>
      <c r="B88" s="179" t="s">
        <v>120</v>
      </c>
      <c r="C88" s="179" t="s">
        <v>448</v>
      </c>
      <c r="D88" s="96">
        <v>2004</v>
      </c>
      <c r="E88" s="183" t="s">
        <v>462</v>
      </c>
    </row>
    <row r="89" spans="1:5">
      <c r="A89" s="179" t="s">
        <v>5</v>
      </c>
      <c r="B89" s="179" t="s">
        <v>120</v>
      </c>
      <c r="C89" s="179" t="s">
        <v>450</v>
      </c>
      <c r="D89" s="96">
        <v>2003</v>
      </c>
      <c r="E89" s="183" t="s">
        <v>462</v>
      </c>
    </row>
    <row r="90" spans="1:5">
      <c r="A90" s="179" t="s">
        <v>5</v>
      </c>
      <c r="B90" s="179" t="s">
        <v>137</v>
      </c>
      <c r="C90" s="179" t="s">
        <v>513</v>
      </c>
      <c r="D90" s="96">
        <v>2007</v>
      </c>
      <c r="E90" s="183">
        <v>6600</v>
      </c>
    </row>
    <row r="91" spans="1:5">
      <c r="A91" s="179" t="s">
        <v>5</v>
      </c>
      <c r="B91" s="179" t="s">
        <v>146</v>
      </c>
      <c r="C91" s="179" t="s">
        <v>514</v>
      </c>
      <c r="D91" s="96">
        <v>2005</v>
      </c>
      <c r="E91" s="183">
        <v>6000000</v>
      </c>
    </row>
    <row r="92" spans="1:5">
      <c r="A92" s="179" t="s">
        <v>5</v>
      </c>
      <c r="B92" s="179" t="s">
        <v>160</v>
      </c>
      <c r="C92" s="179" t="s">
        <v>515</v>
      </c>
      <c r="D92" s="96">
        <v>2007</v>
      </c>
      <c r="E92" s="183" t="s">
        <v>462</v>
      </c>
    </row>
    <row r="93" spans="1:5">
      <c r="A93" s="179" t="s">
        <v>5</v>
      </c>
      <c r="B93" s="179" t="s">
        <v>160</v>
      </c>
      <c r="C93" s="179" t="s">
        <v>516</v>
      </c>
      <c r="D93" s="96">
        <v>2010</v>
      </c>
      <c r="E93" s="183" t="s">
        <v>462</v>
      </c>
    </row>
    <row r="94" spans="1:5">
      <c r="A94" s="179" t="s">
        <v>0</v>
      </c>
      <c r="B94" s="179" t="s">
        <v>1</v>
      </c>
      <c r="C94" s="179" t="s">
        <v>517</v>
      </c>
      <c r="D94" s="96">
        <v>2008</v>
      </c>
      <c r="E94" s="183">
        <v>115000</v>
      </c>
    </row>
    <row r="95" spans="1:5">
      <c r="E95" s="178"/>
    </row>
    <row r="96" spans="1:5">
      <c r="E96" s="178"/>
    </row>
    <row r="97" spans="5:5">
      <c r="E97" s="178"/>
    </row>
    <row r="98" spans="5:5">
      <c r="E98" s="178"/>
    </row>
  </sheetData>
  <mergeCells count="5">
    <mergeCell ref="A2:J8"/>
    <mergeCell ref="G20:K23"/>
    <mergeCell ref="A1:C1"/>
    <mergeCell ref="A10:C10"/>
    <mergeCell ref="D10:E10"/>
  </mergeCells>
  <hyperlinks>
    <hyperlink ref="H10" r:id="rId1"/>
  </hyperlinks>
  <pageMargins left="0.7" right="0.7" top="0.75" bottom="0.75" header="0.3" footer="0.3"/>
  <pageSetup orientation="portrait" r:id="rId2"/>
  <legacyDrawing r:id="rId3"/>
</worksheet>
</file>

<file path=xl/worksheets/sheet7.xml><?xml version="1.0" encoding="utf-8"?>
<worksheet xmlns="http://schemas.openxmlformats.org/spreadsheetml/2006/main" xmlns:r="http://schemas.openxmlformats.org/officeDocument/2006/relationships">
  <dimension ref="A1:M103"/>
  <sheetViews>
    <sheetView topLeftCell="A23" workbookViewId="0">
      <selection sqref="A1:E1"/>
    </sheetView>
  </sheetViews>
  <sheetFormatPr defaultRowHeight="12.75"/>
  <cols>
    <col min="1" max="1" width="9.140625" style="176"/>
    <col min="2" max="2" width="18.140625" style="14" bestFit="1" customWidth="1"/>
    <col min="3" max="3" width="15.5703125" style="14" customWidth="1"/>
    <col min="4" max="4" width="12.42578125" style="14" customWidth="1"/>
    <col min="5" max="5" width="9.140625" style="14" customWidth="1"/>
    <col min="6" max="6" width="16.85546875" style="14" customWidth="1"/>
    <col min="7" max="7" width="20.5703125" style="14" bestFit="1" customWidth="1"/>
    <col min="8" max="8" width="18.42578125" style="14" customWidth="1"/>
    <col min="9" max="9" width="11.28515625" style="14" bestFit="1" customWidth="1"/>
    <col min="10" max="10" width="9.140625" style="14"/>
    <col min="11" max="11" width="13.42578125" style="14" customWidth="1"/>
    <col min="12" max="12" width="22.140625" style="14" customWidth="1"/>
    <col min="13" max="16384" width="9.140625" style="14"/>
  </cols>
  <sheetData>
    <row r="1" spans="1:13" s="184" customFormat="1" ht="33" customHeight="1">
      <c r="A1" s="272" t="s">
        <v>556</v>
      </c>
      <c r="B1" s="273"/>
      <c r="C1" s="273"/>
      <c r="D1" s="273"/>
      <c r="E1" s="242"/>
      <c r="F1" s="24" t="s">
        <v>554</v>
      </c>
      <c r="G1" s="277" t="s">
        <v>555</v>
      </c>
      <c r="H1" s="278"/>
      <c r="I1" s="278"/>
      <c r="M1" s="184" t="s">
        <v>172</v>
      </c>
    </row>
    <row r="3" spans="1:13" ht="15" customHeight="1">
      <c r="A3" s="218" t="s">
        <v>557</v>
      </c>
      <c r="B3" s="219" t="s">
        <v>552</v>
      </c>
      <c r="C3" s="219" t="s">
        <v>553</v>
      </c>
      <c r="D3" s="204"/>
    </row>
    <row r="4" spans="1:13" ht="14.25" customHeight="1">
      <c r="A4" s="220">
        <v>39173</v>
      </c>
      <c r="B4" s="221">
        <v>52453</v>
      </c>
      <c r="C4" s="187">
        <v>355</v>
      </c>
    </row>
    <row r="5" spans="1:13">
      <c r="A5" s="220">
        <v>39203</v>
      </c>
      <c r="B5" s="221">
        <v>100839</v>
      </c>
      <c r="C5" s="187">
        <v>446</v>
      </c>
    </row>
    <row r="6" spans="1:13">
      <c r="A6" s="220">
        <v>39234</v>
      </c>
      <c r="B6" s="221">
        <v>169114</v>
      </c>
      <c r="C6" s="187">
        <v>513</v>
      </c>
    </row>
    <row r="7" spans="1:13">
      <c r="A7" s="220">
        <v>39264</v>
      </c>
      <c r="B7" s="221">
        <v>255708</v>
      </c>
      <c r="C7" s="187">
        <v>681</v>
      </c>
    </row>
    <row r="8" spans="1:13">
      <c r="A8" s="220">
        <v>39295</v>
      </c>
      <c r="B8" s="221">
        <v>408627</v>
      </c>
      <c r="C8" s="187">
        <v>819</v>
      </c>
    </row>
    <row r="9" spans="1:13">
      <c r="A9" s="220">
        <v>39326</v>
      </c>
      <c r="B9" s="221">
        <v>591200</v>
      </c>
      <c r="C9" s="187">
        <v>960</v>
      </c>
    </row>
    <row r="10" spans="1:13">
      <c r="A10" s="220">
        <v>39356</v>
      </c>
      <c r="B10" s="221">
        <v>807917</v>
      </c>
      <c r="C10" s="221">
        <v>1196</v>
      </c>
      <c r="D10" s="199"/>
    </row>
    <row r="11" spans="1:13">
      <c r="A11" s="220">
        <v>39387</v>
      </c>
      <c r="B11" s="221">
        <v>1041522</v>
      </c>
      <c r="C11" s="221">
        <v>1379</v>
      </c>
      <c r="D11" s="199"/>
    </row>
    <row r="12" spans="1:13">
      <c r="A12" s="220">
        <v>39417</v>
      </c>
      <c r="B12" s="221">
        <v>1337103</v>
      </c>
      <c r="C12" s="221">
        <v>1582</v>
      </c>
      <c r="D12" s="199"/>
    </row>
    <row r="13" spans="1:13">
      <c r="A13" s="220">
        <v>39448</v>
      </c>
      <c r="B13" s="221">
        <v>1560607</v>
      </c>
      <c r="C13" s="221">
        <v>1812</v>
      </c>
      <c r="D13" s="199"/>
    </row>
    <row r="14" spans="1:13">
      <c r="A14" s="220">
        <v>39479</v>
      </c>
      <c r="B14" s="221">
        <v>1766600</v>
      </c>
      <c r="C14" s="221">
        <v>2019</v>
      </c>
      <c r="D14" s="199"/>
    </row>
    <row r="15" spans="1:13">
      <c r="A15" s="220">
        <v>39508</v>
      </c>
      <c r="B15" s="221">
        <v>2075527</v>
      </c>
      <c r="C15" s="221">
        <v>2329</v>
      </c>
      <c r="D15" s="199"/>
    </row>
    <row r="16" spans="1:13">
      <c r="A16" s="220">
        <v>39539</v>
      </c>
      <c r="B16" s="221">
        <v>2373455</v>
      </c>
      <c r="C16" s="221">
        <v>2606</v>
      </c>
      <c r="D16" s="199"/>
    </row>
    <row r="17" spans="1:4">
      <c r="A17" s="220">
        <v>39569</v>
      </c>
      <c r="B17" s="221">
        <v>2718127</v>
      </c>
      <c r="C17" s="221">
        <v>2771</v>
      </c>
      <c r="D17" s="199"/>
    </row>
    <row r="18" spans="1:4">
      <c r="A18" s="220">
        <v>39600</v>
      </c>
      <c r="B18" s="221">
        <v>3038523</v>
      </c>
      <c r="C18" s="221">
        <v>3011</v>
      </c>
      <c r="D18" s="199"/>
    </row>
    <row r="19" spans="1:4">
      <c r="A19" s="220">
        <v>39630</v>
      </c>
      <c r="B19" s="221">
        <v>3367192</v>
      </c>
      <c r="C19" s="221">
        <v>3378</v>
      </c>
      <c r="D19" s="199"/>
    </row>
    <row r="20" spans="1:4">
      <c r="A20" s="220">
        <v>39661</v>
      </c>
      <c r="B20" s="221">
        <v>3726175</v>
      </c>
      <c r="C20" s="221">
        <v>3761</v>
      </c>
      <c r="D20" s="199"/>
    </row>
    <row r="21" spans="1:4">
      <c r="A21" s="220">
        <v>39692</v>
      </c>
      <c r="B21" s="221">
        <v>4143043</v>
      </c>
      <c r="C21" s="221">
        <v>4230</v>
      </c>
      <c r="D21" s="199"/>
    </row>
    <row r="22" spans="1:4">
      <c r="A22" s="220">
        <v>39722</v>
      </c>
      <c r="B22" s="221">
        <v>4420279</v>
      </c>
      <c r="C22" s="221">
        <v>4781</v>
      </c>
      <c r="D22" s="199"/>
    </row>
    <row r="23" spans="1:4">
      <c r="A23" s="220">
        <v>39753</v>
      </c>
      <c r="B23" s="221">
        <v>4751386</v>
      </c>
      <c r="C23" s="221">
        <v>5399</v>
      </c>
      <c r="D23" s="199"/>
    </row>
    <row r="24" spans="1:4">
      <c r="A24" s="220">
        <v>39783</v>
      </c>
      <c r="B24" s="221">
        <v>5082474</v>
      </c>
      <c r="C24" s="221">
        <v>6104</v>
      </c>
      <c r="D24" s="199"/>
    </row>
    <row r="25" spans="1:4">
      <c r="A25" s="220">
        <v>39814</v>
      </c>
      <c r="B25" s="221">
        <v>5478279</v>
      </c>
      <c r="C25" s="221">
        <v>7304</v>
      </c>
      <c r="D25" s="199"/>
    </row>
    <row r="26" spans="1:4">
      <c r="A26" s="220">
        <v>39845</v>
      </c>
      <c r="B26" s="221">
        <v>5816018</v>
      </c>
      <c r="C26" s="221">
        <v>7512</v>
      </c>
      <c r="D26" s="199"/>
    </row>
    <row r="27" spans="1:4">
      <c r="A27" s="220">
        <v>39873</v>
      </c>
      <c r="B27" s="221">
        <v>6175056</v>
      </c>
      <c r="C27" s="221">
        <v>8650</v>
      </c>
      <c r="D27" s="199"/>
    </row>
    <row r="28" spans="1:4">
      <c r="A28" s="220">
        <v>39904</v>
      </c>
      <c r="B28" s="221">
        <v>6482118</v>
      </c>
      <c r="C28" s="221">
        <v>9521</v>
      </c>
      <c r="D28" s="199"/>
    </row>
    <row r="29" spans="1:4">
      <c r="A29" s="220">
        <v>39934</v>
      </c>
      <c r="B29" s="221">
        <v>6797516</v>
      </c>
      <c r="C29" s="221">
        <v>10401</v>
      </c>
      <c r="D29" s="199"/>
    </row>
    <row r="30" spans="1:4">
      <c r="A30" s="220">
        <v>39965</v>
      </c>
      <c r="B30" s="221">
        <v>7153028</v>
      </c>
      <c r="C30" s="221">
        <v>10735</v>
      </c>
      <c r="D30" s="199"/>
    </row>
    <row r="31" spans="1:4">
      <c r="A31" s="220">
        <v>39995</v>
      </c>
      <c r="B31" s="221">
        <v>7387980</v>
      </c>
      <c r="C31" s="221">
        <v>11623</v>
      </c>
      <c r="D31" s="199"/>
    </row>
    <row r="32" spans="1:4">
      <c r="A32" s="220">
        <v>40026</v>
      </c>
      <c r="B32" s="221">
        <v>7679043</v>
      </c>
      <c r="C32" s="221">
        <v>12465</v>
      </c>
      <c r="D32" s="199"/>
    </row>
    <row r="33" spans="1:4">
      <c r="A33" s="220">
        <v>40057</v>
      </c>
      <c r="B33" s="221">
        <v>7991123</v>
      </c>
      <c r="C33" s="221">
        <v>13326</v>
      </c>
      <c r="D33" s="199"/>
    </row>
    <row r="34" spans="1:4">
      <c r="A34" s="220">
        <v>40087</v>
      </c>
      <c r="B34" s="221">
        <v>8337559</v>
      </c>
      <c r="C34" s="221">
        <v>13999</v>
      </c>
      <c r="D34" s="199"/>
    </row>
    <row r="35" spans="1:4">
      <c r="A35" s="220">
        <v>40118</v>
      </c>
      <c r="B35" s="221">
        <v>8597738</v>
      </c>
      <c r="C35" s="221">
        <v>14764</v>
      </c>
      <c r="D35" s="199"/>
    </row>
    <row r="36" spans="1:4">
      <c r="A36" s="220">
        <v>40148</v>
      </c>
      <c r="B36" s="221">
        <v>8865728</v>
      </c>
      <c r="C36" s="221">
        <v>15216</v>
      </c>
      <c r="D36" s="199"/>
    </row>
    <row r="37" spans="1:4">
      <c r="A37" s="220">
        <v>40179</v>
      </c>
      <c r="B37" s="221">
        <v>9048965</v>
      </c>
      <c r="C37" s="221">
        <v>16926</v>
      </c>
      <c r="D37" s="199"/>
    </row>
    <row r="38" spans="1:4">
      <c r="A38" s="220">
        <v>40210</v>
      </c>
      <c r="B38" s="221">
        <v>9234214</v>
      </c>
      <c r="C38" s="221">
        <v>17183</v>
      </c>
      <c r="D38" s="199"/>
    </row>
    <row r="39" spans="1:4">
      <c r="A39" s="220">
        <v>40238</v>
      </c>
      <c r="B39" s="221">
        <v>9483408</v>
      </c>
      <c r="C39" s="221">
        <v>17652</v>
      </c>
      <c r="D39" s="199"/>
    </row>
    <row r="40" spans="1:4">
      <c r="A40" s="220">
        <v>40269</v>
      </c>
      <c r="B40" s="221">
        <v>9673837</v>
      </c>
      <c r="C40" s="221">
        <v>18103</v>
      </c>
      <c r="D40" s="199"/>
    </row>
    <row r="41" spans="1:4">
      <c r="A41" s="220">
        <v>40299</v>
      </c>
      <c r="B41" s="221">
        <v>9913062</v>
      </c>
      <c r="C41" s="221">
        <v>18554</v>
      </c>
      <c r="D41" s="199"/>
    </row>
    <row r="42" spans="1:4">
      <c r="A42" s="220">
        <v>40330</v>
      </c>
      <c r="B42" s="221">
        <v>10232805</v>
      </c>
      <c r="C42" s="221">
        <v>18977</v>
      </c>
      <c r="D42" s="199"/>
    </row>
    <row r="43" spans="1:4">
      <c r="A43" s="220">
        <v>40360</v>
      </c>
      <c r="B43" s="221">
        <v>11895515</v>
      </c>
      <c r="C43" s="221">
        <v>19502</v>
      </c>
      <c r="D43" s="199"/>
    </row>
    <row r="44" spans="1:4">
      <c r="A44" s="220">
        <v>40391</v>
      </c>
      <c r="B44" s="221">
        <v>12605914</v>
      </c>
      <c r="C44" s="221">
        <v>19937</v>
      </c>
      <c r="D44" s="199"/>
    </row>
    <row r="45" spans="1:4">
      <c r="A45" s="220">
        <v>40422</v>
      </c>
      <c r="B45" s="221">
        <v>12675266</v>
      </c>
      <c r="C45" s="221">
        <v>20563</v>
      </c>
      <c r="D45" s="199"/>
    </row>
    <row r="46" spans="1:4">
      <c r="A46" s="220">
        <v>40452</v>
      </c>
      <c r="B46" s="221">
        <v>13006562</v>
      </c>
      <c r="C46" s="221">
        <v>21358</v>
      </c>
      <c r="D46" s="199"/>
    </row>
    <row r="47" spans="1:4">
      <c r="A47" s="220">
        <v>40483</v>
      </c>
      <c r="B47" s="221">
        <v>13142550</v>
      </c>
      <c r="C47" s="221">
        <v>22284</v>
      </c>
      <c r="D47" s="199"/>
    </row>
    <row r="48" spans="1:4">
      <c r="A48" s="205"/>
    </row>
    <row r="49" spans="1:1">
      <c r="A49" s="205"/>
    </row>
    <row r="50" spans="1:1">
      <c r="A50" s="205"/>
    </row>
    <row r="51" spans="1:1">
      <c r="A51" s="205"/>
    </row>
    <row r="52" spans="1:1">
      <c r="A52" s="205"/>
    </row>
    <row r="53" spans="1:1">
      <c r="A53" s="205"/>
    </row>
    <row r="54" spans="1:1">
      <c r="A54" s="205"/>
    </row>
    <row r="55" spans="1:1">
      <c r="A55" s="205"/>
    </row>
    <row r="56" spans="1:1">
      <c r="A56" s="205"/>
    </row>
    <row r="57" spans="1:1">
      <c r="A57" s="205"/>
    </row>
    <row r="58" spans="1:1">
      <c r="A58" s="205"/>
    </row>
    <row r="59" spans="1:1">
      <c r="A59" s="205"/>
    </row>
    <row r="60" spans="1:1">
      <c r="A60" s="205"/>
    </row>
    <row r="61" spans="1:1">
      <c r="A61" s="205"/>
    </row>
    <row r="62" spans="1:1">
      <c r="A62" s="205"/>
    </row>
    <row r="63" spans="1:1">
      <c r="A63" s="205"/>
    </row>
    <row r="64" spans="1:1">
      <c r="A64" s="205"/>
    </row>
    <row r="65" spans="1:1">
      <c r="A65" s="205"/>
    </row>
    <row r="66" spans="1:1">
      <c r="A66" s="205"/>
    </row>
    <row r="67" spans="1:1">
      <c r="A67" s="205"/>
    </row>
    <row r="68" spans="1:1">
      <c r="A68" s="205"/>
    </row>
    <row r="69" spans="1:1">
      <c r="A69" s="205"/>
    </row>
    <row r="70" spans="1:1">
      <c r="A70" s="205"/>
    </row>
    <row r="71" spans="1:1">
      <c r="A71" s="205"/>
    </row>
    <row r="72" spans="1:1">
      <c r="A72" s="205"/>
    </row>
    <row r="73" spans="1:1">
      <c r="A73" s="205"/>
    </row>
    <row r="74" spans="1:1">
      <c r="A74" s="205"/>
    </row>
    <row r="75" spans="1:1">
      <c r="A75" s="205"/>
    </row>
    <row r="76" spans="1:1">
      <c r="A76" s="205"/>
    </row>
    <row r="77" spans="1:1">
      <c r="A77" s="205"/>
    </row>
    <row r="78" spans="1:1">
      <c r="A78" s="205"/>
    </row>
    <row r="79" spans="1:1">
      <c r="A79" s="205"/>
    </row>
    <row r="80" spans="1:1">
      <c r="A80" s="205"/>
    </row>
    <row r="81" spans="1:1">
      <c r="A81" s="205"/>
    </row>
    <row r="82" spans="1:1">
      <c r="A82" s="205"/>
    </row>
    <row r="83" spans="1:1">
      <c r="A83" s="205"/>
    </row>
    <row r="84" spans="1:1">
      <c r="A84" s="205"/>
    </row>
    <row r="85" spans="1:1">
      <c r="A85" s="205"/>
    </row>
    <row r="86" spans="1:1">
      <c r="A86" s="205"/>
    </row>
    <row r="87" spans="1:1">
      <c r="A87" s="205"/>
    </row>
    <row r="88" spans="1:1">
      <c r="A88" s="205"/>
    </row>
    <row r="89" spans="1:1">
      <c r="A89" s="205"/>
    </row>
    <row r="90" spans="1:1">
      <c r="A90" s="205"/>
    </row>
    <row r="91" spans="1:1">
      <c r="A91" s="205"/>
    </row>
    <row r="92" spans="1:1">
      <c r="A92" s="205"/>
    </row>
    <row r="93" spans="1:1">
      <c r="A93" s="205"/>
    </row>
    <row r="94" spans="1:1">
      <c r="A94" s="205"/>
    </row>
    <row r="95" spans="1:1">
      <c r="A95" s="205"/>
    </row>
    <row r="96" spans="1:1">
      <c r="A96" s="205"/>
    </row>
    <row r="97" spans="1:1">
      <c r="A97" s="205"/>
    </row>
    <row r="98" spans="1:1">
      <c r="A98" s="205"/>
    </row>
    <row r="99" spans="1:1">
      <c r="A99" s="205"/>
    </row>
    <row r="100" spans="1:1">
      <c r="A100" s="205"/>
    </row>
    <row r="101" spans="1:1">
      <c r="A101" s="205"/>
    </row>
    <row r="102" spans="1:1">
      <c r="A102" s="205"/>
    </row>
    <row r="103" spans="1:1">
      <c r="A103" s="205"/>
    </row>
  </sheetData>
  <mergeCells count="2">
    <mergeCell ref="A1:E1"/>
    <mergeCell ref="G1:I1"/>
  </mergeCells>
  <hyperlinks>
    <hyperlink ref="G1" r:id="rId1"/>
  </hyperlink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dimension ref="A1:O59"/>
  <sheetViews>
    <sheetView topLeftCell="A33" workbookViewId="0"/>
  </sheetViews>
  <sheetFormatPr defaultColWidth="18.140625" defaultRowHeight="12.75"/>
  <cols>
    <col min="1" max="1" width="12.28515625" style="17" customWidth="1"/>
    <col min="2" max="2" width="29" style="17" bestFit="1" customWidth="1"/>
    <col min="3" max="3" width="10.85546875" style="17" bestFit="1" customWidth="1"/>
    <col min="4" max="4" width="15.5703125" style="17" bestFit="1" customWidth="1"/>
    <col min="5" max="5" width="12.28515625" style="17" bestFit="1" customWidth="1"/>
    <col min="6" max="6" width="10.140625" style="17" bestFit="1" customWidth="1"/>
    <col min="7" max="7" width="7" style="17" bestFit="1" customWidth="1"/>
    <col min="8" max="8" width="17.42578125" style="17" customWidth="1"/>
    <col min="9" max="9" width="41.140625" style="17" customWidth="1"/>
    <col min="10" max="16384" width="18.140625" style="17"/>
  </cols>
  <sheetData>
    <row r="1" spans="1:15" s="19" customFormat="1" ht="38.25" customHeight="1">
      <c r="A1" s="208" t="s">
        <v>164</v>
      </c>
      <c r="B1" s="217" t="s">
        <v>225</v>
      </c>
      <c r="C1" s="206" t="s">
        <v>226</v>
      </c>
      <c r="D1" s="207" t="s">
        <v>227</v>
      </c>
      <c r="E1" s="207" t="s">
        <v>231</v>
      </c>
      <c r="F1" s="208" t="s">
        <v>228</v>
      </c>
      <c r="G1" s="208" t="s">
        <v>229</v>
      </c>
      <c r="H1" s="207" t="s">
        <v>230</v>
      </c>
      <c r="I1" s="209" t="s">
        <v>232</v>
      </c>
      <c r="J1" s="280" t="s">
        <v>336</v>
      </c>
      <c r="K1" s="280"/>
      <c r="L1" s="280"/>
      <c r="M1" s="281" t="s">
        <v>332</v>
      </c>
      <c r="N1" s="282"/>
      <c r="O1" s="282"/>
    </row>
    <row r="2" spans="1:15" s="18" customFormat="1" ht="25.5">
      <c r="A2" s="214" t="s">
        <v>8</v>
      </c>
      <c r="B2" s="214" t="s">
        <v>233</v>
      </c>
      <c r="C2" s="210">
        <v>504784</v>
      </c>
      <c r="D2" s="211">
        <v>495</v>
      </c>
      <c r="E2" s="212" t="s">
        <v>235</v>
      </c>
      <c r="F2" s="211" t="s">
        <v>234</v>
      </c>
      <c r="G2" s="211">
        <v>2002</v>
      </c>
      <c r="H2" s="213">
        <f t="shared" ref="H2:H50" si="0">C2*D2</f>
        <v>249868080</v>
      </c>
      <c r="I2" s="214" t="s">
        <v>236</v>
      </c>
    </row>
    <row r="3" spans="1:15" s="18" customFormat="1" ht="25.5">
      <c r="A3" s="214" t="s">
        <v>8</v>
      </c>
      <c r="B3" s="214" t="s">
        <v>238</v>
      </c>
      <c r="C3" s="210">
        <v>1500000</v>
      </c>
      <c r="D3" s="211">
        <v>576</v>
      </c>
      <c r="E3" s="212" t="s">
        <v>235</v>
      </c>
      <c r="F3" s="211" t="s">
        <v>237</v>
      </c>
      <c r="G3" s="211">
        <v>2002</v>
      </c>
      <c r="H3" s="213">
        <f t="shared" si="0"/>
        <v>864000000</v>
      </c>
      <c r="I3" s="214" t="str">
        <f>I2</f>
        <v>Direct deposit to electronic benefit  card accessible at ATMs of Banco de la Nacion</v>
      </c>
    </row>
    <row r="4" spans="1:15" s="18" customFormat="1" ht="25.5">
      <c r="A4" s="214" t="s">
        <v>14</v>
      </c>
      <c r="B4" s="214" t="s">
        <v>239</v>
      </c>
      <c r="C4" s="210">
        <v>723864</v>
      </c>
      <c r="D4" s="211">
        <v>26</v>
      </c>
      <c r="E4" s="212" t="s">
        <v>240</v>
      </c>
      <c r="F4" s="211" t="s">
        <v>234</v>
      </c>
      <c r="G4" s="211">
        <v>1994</v>
      </c>
      <c r="H4" s="213">
        <f t="shared" si="0"/>
        <v>18820464</v>
      </c>
      <c r="I4" s="214" t="s">
        <v>241</v>
      </c>
    </row>
    <row r="5" spans="1:15" s="18" customFormat="1" ht="25.5">
      <c r="A5" s="214" t="s">
        <v>14</v>
      </c>
      <c r="B5" s="214" t="s">
        <v>242</v>
      </c>
      <c r="C5" s="210">
        <v>5300000</v>
      </c>
      <c r="D5" s="211">
        <v>17</v>
      </c>
      <c r="E5" s="212" t="s">
        <v>243</v>
      </c>
      <c r="F5" s="211" t="s">
        <v>234</v>
      </c>
      <c r="G5" s="211">
        <v>2002</v>
      </c>
      <c r="H5" s="213">
        <f t="shared" si="0"/>
        <v>90100000</v>
      </c>
      <c r="I5" s="214" t="str">
        <f>I4</f>
        <v>Direct deposit to beneficiary’s bank account</v>
      </c>
    </row>
    <row r="6" spans="1:15" s="18" customFormat="1">
      <c r="A6" s="214" t="s">
        <v>14</v>
      </c>
      <c r="B6" s="214" t="s">
        <v>244</v>
      </c>
      <c r="C6" s="210">
        <v>500000</v>
      </c>
      <c r="D6" s="215">
        <v>17.399999999999999</v>
      </c>
      <c r="E6" s="212" t="s">
        <v>240</v>
      </c>
      <c r="F6" s="216" t="s">
        <v>234</v>
      </c>
      <c r="G6" s="211">
        <v>2004</v>
      </c>
      <c r="H6" s="213">
        <f t="shared" si="0"/>
        <v>8700000</v>
      </c>
      <c r="I6" s="214" t="str">
        <f>I5</f>
        <v>Direct deposit to beneficiary’s bank account</v>
      </c>
    </row>
    <row r="7" spans="1:15" s="18" customFormat="1">
      <c r="A7" s="214" t="s">
        <v>14</v>
      </c>
      <c r="B7" s="214" t="s">
        <v>245</v>
      </c>
      <c r="C7" s="210">
        <v>2000000</v>
      </c>
      <c r="D7" s="215">
        <v>14.5</v>
      </c>
      <c r="E7" s="212" t="s">
        <v>235</v>
      </c>
      <c r="F7" s="216" t="s">
        <v>237</v>
      </c>
      <c r="G7" s="211">
        <v>2009</v>
      </c>
      <c r="H7" s="213">
        <f t="shared" si="0"/>
        <v>29000000</v>
      </c>
      <c r="I7" s="214" t="s">
        <v>246</v>
      </c>
    </row>
    <row r="8" spans="1:15" s="18" customFormat="1" ht="15" customHeight="1">
      <c r="A8" s="214" t="s">
        <v>21</v>
      </c>
      <c r="B8" s="214" t="s">
        <v>247</v>
      </c>
      <c r="C8" s="210">
        <v>1200000</v>
      </c>
      <c r="D8" s="215">
        <v>28.39</v>
      </c>
      <c r="E8" s="212" t="s">
        <v>248</v>
      </c>
      <c r="F8" s="216" t="s">
        <v>234</v>
      </c>
      <c r="G8" s="211">
        <v>2006</v>
      </c>
      <c r="H8" s="213">
        <f t="shared" si="0"/>
        <v>34068000</v>
      </c>
      <c r="I8" s="214" t="s">
        <v>249</v>
      </c>
    </row>
    <row r="9" spans="1:15" s="18" customFormat="1">
      <c r="A9" s="214" t="s">
        <v>25</v>
      </c>
      <c r="B9" s="214" t="s">
        <v>250</v>
      </c>
      <c r="C9" s="210">
        <v>3250</v>
      </c>
      <c r="D9" s="215">
        <v>8.57</v>
      </c>
      <c r="E9" s="212" t="s">
        <v>243</v>
      </c>
      <c r="F9" s="216" t="s">
        <v>234</v>
      </c>
      <c r="G9" s="211">
        <v>2008</v>
      </c>
      <c r="H9" s="213">
        <f t="shared" si="0"/>
        <v>27852.5</v>
      </c>
      <c r="I9" s="214" t="s">
        <v>251</v>
      </c>
    </row>
    <row r="10" spans="1:15" s="18" customFormat="1" ht="38.25">
      <c r="A10" s="214" t="s">
        <v>23</v>
      </c>
      <c r="B10" s="214" t="s">
        <v>252</v>
      </c>
      <c r="C10" s="210">
        <v>12400000</v>
      </c>
      <c r="D10" s="211">
        <v>468</v>
      </c>
      <c r="E10" s="212" t="s">
        <v>235</v>
      </c>
      <c r="F10" s="211" t="s">
        <v>234</v>
      </c>
      <c r="G10" s="211">
        <v>2003</v>
      </c>
      <c r="H10" s="213">
        <f t="shared" si="0"/>
        <v>5803200000</v>
      </c>
      <c r="I10" s="214" t="s">
        <v>253</v>
      </c>
    </row>
    <row r="11" spans="1:15" s="18" customFormat="1" ht="25.5">
      <c r="A11" s="214" t="s">
        <v>27</v>
      </c>
      <c r="B11" s="214" t="s">
        <v>254</v>
      </c>
      <c r="C11" s="210">
        <v>3850</v>
      </c>
      <c r="D11" s="215">
        <v>60</v>
      </c>
      <c r="E11" s="212" t="s">
        <v>255</v>
      </c>
      <c r="F11" s="216" t="s">
        <v>234</v>
      </c>
      <c r="G11" s="211">
        <v>2005</v>
      </c>
      <c r="H11" s="213">
        <f t="shared" si="0"/>
        <v>231000</v>
      </c>
      <c r="I11" s="214" t="s">
        <v>256</v>
      </c>
    </row>
    <row r="12" spans="1:15" s="18" customFormat="1" ht="25.5">
      <c r="A12" s="214" t="s">
        <v>27</v>
      </c>
      <c r="B12" s="214" t="s">
        <v>257</v>
      </c>
      <c r="C12" s="210">
        <v>4185</v>
      </c>
      <c r="D12" s="215">
        <v>45</v>
      </c>
      <c r="E12" s="212" t="str">
        <f>E11</f>
        <v>3x / year</v>
      </c>
      <c r="F12" s="216" t="s">
        <v>234</v>
      </c>
      <c r="G12" s="211">
        <v>2002</v>
      </c>
      <c r="H12" s="213">
        <f t="shared" si="0"/>
        <v>188325</v>
      </c>
      <c r="I12" s="214" t="str">
        <f>I11</f>
        <v>Cash at school ceremonies</v>
      </c>
    </row>
    <row r="13" spans="1:15" s="18" customFormat="1" ht="25.5">
      <c r="A13" s="214" t="s">
        <v>33</v>
      </c>
      <c r="B13" s="214" t="s">
        <v>258</v>
      </c>
      <c r="C13" s="210">
        <v>268000</v>
      </c>
      <c r="D13" s="215">
        <v>162</v>
      </c>
      <c r="E13" s="212" t="s">
        <v>235</v>
      </c>
      <c r="F13" s="211" t="s">
        <v>234</v>
      </c>
      <c r="G13" s="211">
        <v>2002</v>
      </c>
      <c r="H13" s="213">
        <f t="shared" si="0"/>
        <v>43416000</v>
      </c>
      <c r="I13" s="214" t="s">
        <v>259</v>
      </c>
    </row>
    <row r="14" spans="1:15" s="18" customFormat="1" ht="25.5">
      <c r="A14" s="214" t="s">
        <v>33</v>
      </c>
      <c r="B14" s="214" t="s">
        <v>260</v>
      </c>
      <c r="C14" s="210">
        <v>1200000</v>
      </c>
      <c r="D14" s="215">
        <v>122</v>
      </c>
      <c r="E14" s="212" t="str">
        <f>E13</f>
        <v>Monthly</v>
      </c>
      <c r="F14" s="216" t="s">
        <v>234</v>
      </c>
      <c r="G14" s="211">
        <v>1981</v>
      </c>
      <c r="H14" s="213">
        <f t="shared" si="0"/>
        <v>146400000</v>
      </c>
      <c r="I14" s="214" t="str">
        <f>I13</f>
        <v>Cash at National Social Security Institute service centers or payment points</v>
      </c>
    </row>
    <row r="15" spans="1:15" s="18" customFormat="1" ht="25.5">
      <c r="A15" s="214" t="s">
        <v>34</v>
      </c>
      <c r="B15" s="214" t="s">
        <v>261</v>
      </c>
      <c r="C15" s="210">
        <v>22000000</v>
      </c>
      <c r="D15" s="215">
        <v>68</v>
      </c>
      <c r="E15" s="212" t="s">
        <v>235</v>
      </c>
      <c r="F15" s="211" t="s">
        <v>237</v>
      </c>
      <c r="G15" s="211">
        <v>1999</v>
      </c>
      <c r="H15" s="213">
        <f t="shared" si="0"/>
        <v>1496000000</v>
      </c>
      <c r="I15" s="214" t="s">
        <v>262</v>
      </c>
    </row>
    <row r="16" spans="1:15" s="18" customFormat="1" ht="38.25">
      <c r="A16" s="214" t="s">
        <v>35</v>
      </c>
      <c r="B16" s="214" t="s">
        <v>263</v>
      </c>
      <c r="C16" s="210">
        <v>1500000</v>
      </c>
      <c r="D16" s="215">
        <v>88</v>
      </c>
      <c r="E16" s="212" t="s">
        <v>264</v>
      </c>
      <c r="F16" s="211" t="s">
        <v>234</v>
      </c>
      <c r="G16" s="211">
        <v>2001</v>
      </c>
      <c r="H16" s="213">
        <f t="shared" si="0"/>
        <v>132000000</v>
      </c>
      <c r="I16" s="214" t="s">
        <v>265</v>
      </c>
    </row>
    <row r="17" spans="1:9" s="18" customFormat="1" ht="25.5">
      <c r="A17" s="214" t="s">
        <v>35</v>
      </c>
      <c r="B17" s="214" t="s">
        <v>266</v>
      </c>
      <c r="C17" s="210">
        <v>3900000</v>
      </c>
      <c r="D17" s="215">
        <v>7</v>
      </c>
      <c r="E17" s="212" t="s">
        <v>235</v>
      </c>
      <c r="F17" s="216" t="s">
        <v>237</v>
      </c>
      <c r="G17" s="211">
        <v>1949</v>
      </c>
      <c r="H17" s="213">
        <f t="shared" si="0"/>
        <v>27300000</v>
      </c>
      <c r="I17" s="214" t="s">
        <v>267</v>
      </c>
    </row>
    <row r="18" spans="1:9" s="18" customFormat="1" ht="25.5">
      <c r="A18" s="214" t="s">
        <v>35</v>
      </c>
      <c r="B18" s="214" t="s">
        <v>268</v>
      </c>
      <c r="C18" s="210">
        <v>380961</v>
      </c>
      <c r="D18" s="215">
        <f>57*6</f>
        <v>342</v>
      </c>
      <c r="E18" s="212" t="s">
        <v>264</v>
      </c>
      <c r="F18" s="216" t="s">
        <v>237</v>
      </c>
      <c r="G18" s="211">
        <v>1949</v>
      </c>
      <c r="H18" s="213">
        <f t="shared" si="0"/>
        <v>130288662</v>
      </c>
      <c r="I18" s="214" t="str">
        <f>I17</f>
        <v>Direct deposit to electronic benefit cards, and in cash at branches</v>
      </c>
    </row>
    <row r="19" spans="1:9" s="18" customFormat="1" ht="25.5">
      <c r="A19" s="214" t="s">
        <v>35</v>
      </c>
      <c r="B19" s="214" t="s">
        <v>269</v>
      </c>
      <c r="C19" s="210">
        <v>10000</v>
      </c>
      <c r="D19" s="215">
        <v>360</v>
      </c>
      <c r="E19" s="212" t="s">
        <v>264</v>
      </c>
      <c r="F19" s="216" t="s">
        <v>234</v>
      </c>
      <c r="G19" s="211">
        <v>2005</v>
      </c>
      <c r="H19" s="213">
        <f t="shared" si="0"/>
        <v>3600000</v>
      </c>
      <c r="I19" s="214" t="s">
        <v>270</v>
      </c>
    </row>
    <row r="20" spans="1:9" s="18" customFormat="1" ht="25.5">
      <c r="A20" s="214" t="s">
        <v>167</v>
      </c>
      <c r="B20" s="214" t="s">
        <v>271</v>
      </c>
      <c r="C20" s="210">
        <v>100000</v>
      </c>
      <c r="D20" s="215">
        <v>410</v>
      </c>
      <c r="E20" s="212" t="s">
        <v>235</v>
      </c>
      <c r="F20" s="211" t="s">
        <v>234</v>
      </c>
      <c r="G20" s="211">
        <v>2006</v>
      </c>
      <c r="H20" s="213">
        <f t="shared" si="0"/>
        <v>41000000</v>
      </c>
      <c r="I20" s="214" t="s">
        <v>272</v>
      </c>
    </row>
    <row r="21" spans="1:9" s="18" customFormat="1" ht="25.5">
      <c r="A21" s="214" t="s">
        <v>44</v>
      </c>
      <c r="B21" s="214" t="s">
        <v>273</v>
      </c>
      <c r="C21" s="210">
        <v>461446</v>
      </c>
      <c r="D21" s="215">
        <v>283</v>
      </c>
      <c r="E21" s="212" t="s">
        <v>264</v>
      </c>
      <c r="F21" s="211" t="s">
        <v>234</v>
      </c>
      <c r="G21" s="211">
        <v>2005</v>
      </c>
      <c r="H21" s="213">
        <f t="shared" si="0"/>
        <v>130589218</v>
      </c>
      <c r="I21" s="214" t="s">
        <v>274</v>
      </c>
    </row>
    <row r="22" spans="1:9" s="18" customFormat="1" ht="25.5">
      <c r="A22" s="214" t="s">
        <v>45</v>
      </c>
      <c r="B22" s="214" t="s">
        <v>275</v>
      </c>
      <c r="C22" s="210">
        <v>1060416</v>
      </c>
      <c r="D22" s="215">
        <v>318</v>
      </c>
      <c r="E22" s="212" t="s">
        <v>235</v>
      </c>
      <c r="F22" s="211" t="s">
        <v>234</v>
      </c>
      <c r="G22" s="211">
        <v>2003</v>
      </c>
      <c r="H22" s="213">
        <f t="shared" si="0"/>
        <v>337212288</v>
      </c>
      <c r="I22" s="214" t="s">
        <v>276</v>
      </c>
    </row>
    <row r="23" spans="1:9" s="18" customFormat="1" ht="14.25" customHeight="1">
      <c r="A23" s="214" t="s">
        <v>47</v>
      </c>
      <c r="B23" s="214" t="s">
        <v>277</v>
      </c>
      <c r="C23" s="210">
        <v>100000</v>
      </c>
      <c r="D23" s="215">
        <v>90</v>
      </c>
      <c r="E23" s="212" t="s">
        <v>264</v>
      </c>
      <c r="F23" s="216" t="s">
        <v>234</v>
      </c>
      <c r="G23" s="211">
        <v>2005</v>
      </c>
      <c r="H23" s="213">
        <f t="shared" si="0"/>
        <v>9000000</v>
      </c>
      <c r="I23" s="214" t="s">
        <v>278</v>
      </c>
    </row>
    <row r="24" spans="1:9" s="18" customFormat="1">
      <c r="A24" s="214" t="s">
        <v>61</v>
      </c>
      <c r="B24" s="214" t="s">
        <v>279</v>
      </c>
      <c r="C24" s="210">
        <v>250000</v>
      </c>
      <c r="D24" s="215">
        <v>480</v>
      </c>
      <c r="E24" s="212" t="s">
        <v>264</v>
      </c>
      <c r="F24" s="216" t="s">
        <v>234</v>
      </c>
      <c r="G24" s="211">
        <v>2008</v>
      </c>
      <c r="H24" s="213">
        <f t="shared" si="0"/>
        <v>120000000</v>
      </c>
      <c r="I24" s="214" t="s">
        <v>280</v>
      </c>
    </row>
    <row r="25" spans="1:9" s="18" customFormat="1">
      <c r="A25" s="214" t="s">
        <v>65</v>
      </c>
      <c r="B25" s="214" t="s">
        <v>281</v>
      </c>
      <c r="C25" s="210">
        <v>150</v>
      </c>
      <c r="D25" s="215">
        <v>350</v>
      </c>
      <c r="E25" s="212" t="s">
        <v>282</v>
      </c>
      <c r="F25" s="211" t="s">
        <v>237</v>
      </c>
      <c r="G25" s="211">
        <v>2007</v>
      </c>
      <c r="H25" s="213">
        <f t="shared" si="0"/>
        <v>52500</v>
      </c>
      <c r="I25" s="214" t="s">
        <v>283</v>
      </c>
    </row>
    <row r="26" spans="1:9" s="18" customFormat="1" ht="25.5">
      <c r="A26" s="214" t="s">
        <v>66</v>
      </c>
      <c r="B26" s="214" t="s">
        <v>284</v>
      </c>
      <c r="C26" s="210">
        <v>240000</v>
      </c>
      <c r="D26" s="215">
        <v>113</v>
      </c>
      <c r="E26" s="212" t="s">
        <v>240</v>
      </c>
      <c r="F26" s="216" t="s">
        <v>234</v>
      </c>
      <c r="G26" s="211">
        <v>1998</v>
      </c>
      <c r="H26" s="213">
        <f t="shared" si="0"/>
        <v>27120000</v>
      </c>
      <c r="I26" s="214" t="s">
        <v>285</v>
      </c>
    </row>
    <row r="27" spans="1:9" s="18" customFormat="1">
      <c r="A27" s="214" t="s">
        <v>70</v>
      </c>
      <c r="B27" s="214" t="s">
        <v>286</v>
      </c>
      <c r="C27" s="210">
        <v>745371</v>
      </c>
      <c r="D27" s="215">
        <v>239</v>
      </c>
      <c r="E27" s="212" t="s">
        <v>243</v>
      </c>
      <c r="F27" s="211" t="s">
        <v>234</v>
      </c>
      <c r="G27" s="211">
        <v>2007</v>
      </c>
      <c r="H27" s="213">
        <f t="shared" si="0"/>
        <v>178143669</v>
      </c>
      <c r="I27" s="214" t="s">
        <v>287</v>
      </c>
    </row>
    <row r="28" spans="1:9" s="18" customFormat="1" ht="25.5">
      <c r="A28" s="214" t="s">
        <v>69</v>
      </c>
      <c r="B28" s="214" t="s">
        <v>288</v>
      </c>
      <c r="C28" s="210">
        <v>45112792</v>
      </c>
      <c r="D28" s="215">
        <v>53</v>
      </c>
      <c r="E28" s="212" t="s">
        <v>235</v>
      </c>
      <c r="F28" s="211" t="s">
        <v>237</v>
      </c>
      <c r="G28" s="211">
        <v>2005</v>
      </c>
      <c r="H28" s="213">
        <f t="shared" si="0"/>
        <v>2390977976</v>
      </c>
      <c r="I28" s="214" t="s">
        <v>289</v>
      </c>
    </row>
    <row r="29" spans="1:9" s="18" customFormat="1" ht="25.5">
      <c r="A29" s="214" t="s">
        <v>76</v>
      </c>
      <c r="B29" s="214" t="s">
        <v>290</v>
      </c>
      <c r="C29" s="210">
        <v>300000</v>
      </c>
      <c r="D29" s="215">
        <v>43.8</v>
      </c>
      <c r="E29" s="212" t="s">
        <v>264</v>
      </c>
      <c r="F29" s="216" t="s">
        <v>234</v>
      </c>
      <c r="G29" s="211">
        <v>2001</v>
      </c>
      <c r="H29" s="213">
        <f t="shared" si="0"/>
        <v>13140000</v>
      </c>
      <c r="I29" s="214" t="s">
        <v>291</v>
      </c>
    </row>
    <row r="30" spans="1:9" s="18" customFormat="1" ht="25.5">
      <c r="A30" s="214" t="s">
        <v>80</v>
      </c>
      <c r="B30" s="214" t="s">
        <v>292</v>
      </c>
      <c r="C30" s="210">
        <v>60000</v>
      </c>
      <c r="D30" s="215">
        <v>162</v>
      </c>
      <c r="E30" s="212" t="s">
        <v>264</v>
      </c>
      <c r="F30" s="211" t="s">
        <v>237</v>
      </c>
      <c r="G30" s="211">
        <v>2009</v>
      </c>
      <c r="H30" s="213">
        <f t="shared" si="0"/>
        <v>9720000</v>
      </c>
      <c r="I30" s="214" t="s">
        <v>293</v>
      </c>
    </row>
    <row r="31" spans="1:9" s="18" customFormat="1">
      <c r="A31" s="214" t="s">
        <v>80</v>
      </c>
      <c r="B31" s="214" t="s">
        <v>294</v>
      </c>
      <c r="C31" s="210">
        <v>12500</v>
      </c>
      <c r="D31" s="215">
        <v>77.67</v>
      </c>
      <c r="E31" s="212" t="s">
        <v>264</v>
      </c>
      <c r="F31" s="216" t="s">
        <v>234</v>
      </c>
      <c r="G31" s="211">
        <v>2004</v>
      </c>
      <c r="H31" s="213">
        <f t="shared" si="0"/>
        <v>970875</v>
      </c>
      <c r="I31" s="214" t="s">
        <v>295</v>
      </c>
    </row>
    <row r="32" spans="1:9" s="18" customFormat="1" ht="25.5">
      <c r="A32" s="214" t="s">
        <v>93</v>
      </c>
      <c r="B32" s="214" t="s">
        <v>296</v>
      </c>
      <c r="C32" s="210">
        <v>10161</v>
      </c>
      <c r="D32" s="215">
        <v>60</v>
      </c>
      <c r="E32" s="212" t="s">
        <v>264</v>
      </c>
      <c r="F32" s="211" t="s">
        <v>237</v>
      </c>
      <c r="G32" s="211">
        <v>2006</v>
      </c>
      <c r="H32" s="213">
        <f t="shared" si="0"/>
        <v>609660</v>
      </c>
      <c r="I32" s="214" t="s">
        <v>297</v>
      </c>
    </row>
    <row r="33" spans="1:9" s="18" customFormat="1">
      <c r="A33" s="214" t="s">
        <v>100</v>
      </c>
      <c r="B33" s="214" t="s">
        <v>298</v>
      </c>
      <c r="C33" s="210">
        <v>330000</v>
      </c>
      <c r="D33" s="215">
        <v>57</v>
      </c>
      <c r="E33" s="212" t="s">
        <v>235</v>
      </c>
      <c r="F33" s="211" t="s">
        <v>234</v>
      </c>
      <c r="G33" s="211">
        <v>2003</v>
      </c>
      <c r="H33" s="213">
        <f t="shared" si="0"/>
        <v>18810000</v>
      </c>
      <c r="I33" s="214" t="s">
        <v>299</v>
      </c>
    </row>
    <row r="34" spans="1:9" s="18" customFormat="1" ht="25.5">
      <c r="A34" s="214" t="s">
        <v>100</v>
      </c>
      <c r="B34" s="214" t="s">
        <v>300</v>
      </c>
      <c r="C34" s="210">
        <v>5000000</v>
      </c>
      <c r="D34" s="215">
        <v>636</v>
      </c>
      <c r="E34" s="212" t="s">
        <v>264</v>
      </c>
      <c r="F34" s="211" t="s">
        <v>234</v>
      </c>
      <c r="G34" s="211">
        <v>1997</v>
      </c>
      <c r="H34" s="213">
        <f t="shared" si="0"/>
        <v>3180000000</v>
      </c>
      <c r="I34" s="214" t="s">
        <v>301</v>
      </c>
    </row>
    <row r="35" spans="1:9" s="18" customFormat="1">
      <c r="A35" s="214" t="s">
        <v>112</v>
      </c>
      <c r="B35" s="214" t="s">
        <v>302</v>
      </c>
      <c r="C35" s="210">
        <v>36000</v>
      </c>
      <c r="D35" s="215">
        <v>121</v>
      </c>
      <c r="E35" s="212" t="s">
        <v>235</v>
      </c>
      <c r="F35" s="211" t="s">
        <v>234</v>
      </c>
      <c r="G35" s="211">
        <v>2008</v>
      </c>
      <c r="H35" s="213">
        <f t="shared" si="0"/>
        <v>4356000</v>
      </c>
      <c r="I35" s="214" t="s">
        <v>303</v>
      </c>
    </row>
    <row r="36" spans="1:9" s="18" customFormat="1">
      <c r="A36" s="214" t="s">
        <v>115</v>
      </c>
      <c r="B36" s="212" t="s">
        <v>304</v>
      </c>
      <c r="C36" s="210">
        <v>2200000</v>
      </c>
      <c r="D36" s="215">
        <v>4.32</v>
      </c>
      <c r="E36" s="212" t="s">
        <v>235</v>
      </c>
      <c r="F36" s="211" t="s">
        <v>237</v>
      </c>
      <c r="G36" s="211">
        <v>2009</v>
      </c>
      <c r="H36" s="213">
        <f t="shared" si="0"/>
        <v>9504000</v>
      </c>
      <c r="I36" s="212" t="s">
        <v>305</v>
      </c>
    </row>
    <row r="37" spans="1:9" s="18" customFormat="1">
      <c r="A37" s="214" t="s">
        <v>115</v>
      </c>
      <c r="B37" s="214" t="s">
        <v>306</v>
      </c>
      <c r="C37" s="210">
        <v>13265</v>
      </c>
      <c r="D37" s="215">
        <v>29.54</v>
      </c>
      <c r="E37" s="212" t="s">
        <v>243</v>
      </c>
      <c r="F37" s="216" t="s">
        <v>234</v>
      </c>
      <c r="G37" s="211">
        <v>2006</v>
      </c>
      <c r="H37" s="213">
        <f t="shared" si="0"/>
        <v>391848.1</v>
      </c>
      <c r="I37" s="214" t="s">
        <v>287</v>
      </c>
    </row>
    <row r="38" spans="1:9" s="18" customFormat="1" ht="38.25">
      <c r="A38" s="214" t="s">
        <v>115</v>
      </c>
      <c r="B38" s="214" t="s">
        <v>307</v>
      </c>
      <c r="C38" s="210">
        <v>455259</v>
      </c>
      <c r="D38" s="215">
        <f>D37</f>
        <v>29.54</v>
      </c>
      <c r="E38" s="212" t="s">
        <v>243</v>
      </c>
      <c r="F38" s="216" t="s">
        <v>234</v>
      </c>
      <c r="G38" s="211">
        <v>2004</v>
      </c>
      <c r="H38" s="213">
        <f t="shared" si="0"/>
        <v>13448350.859999999</v>
      </c>
      <c r="I38" s="214" t="s">
        <v>308</v>
      </c>
    </row>
    <row r="39" spans="1:9" s="18" customFormat="1">
      <c r="A39" s="214" t="s">
        <v>116</v>
      </c>
      <c r="B39" s="214" t="s">
        <v>309</v>
      </c>
      <c r="C39" s="210">
        <v>70000</v>
      </c>
      <c r="D39" s="215">
        <v>300</v>
      </c>
      <c r="E39" s="212" t="s">
        <v>264</v>
      </c>
      <c r="F39" s="216" t="s">
        <v>234</v>
      </c>
      <c r="G39" s="211">
        <v>2006</v>
      </c>
      <c r="H39" s="213">
        <f t="shared" si="0"/>
        <v>21000000</v>
      </c>
      <c r="I39" s="214" t="s">
        <v>310</v>
      </c>
    </row>
    <row r="40" spans="1:9" s="18" customFormat="1">
      <c r="A40" s="214" t="s">
        <v>118</v>
      </c>
      <c r="B40" s="214" t="s">
        <v>311</v>
      </c>
      <c r="C40" s="210">
        <v>19800</v>
      </c>
      <c r="D40" s="215">
        <v>106.71</v>
      </c>
      <c r="E40" s="212" t="s">
        <v>264</v>
      </c>
      <c r="F40" s="216" t="s">
        <v>234</v>
      </c>
      <c r="G40" s="211">
        <v>2006</v>
      </c>
      <c r="H40" s="213">
        <f t="shared" si="0"/>
        <v>2112858</v>
      </c>
      <c r="I40" s="214" t="s">
        <v>312</v>
      </c>
    </row>
    <row r="41" spans="1:9" s="18" customFormat="1" ht="25.5">
      <c r="A41" s="214" t="s">
        <v>119</v>
      </c>
      <c r="B41" s="214" t="s">
        <v>313</v>
      </c>
      <c r="C41" s="210">
        <v>453823</v>
      </c>
      <c r="D41" s="215">
        <v>401</v>
      </c>
      <c r="E41" s="212" t="s">
        <v>235</v>
      </c>
      <c r="F41" s="211" t="s">
        <v>234</v>
      </c>
      <c r="G41" s="211">
        <v>2005</v>
      </c>
      <c r="H41" s="213">
        <f t="shared" si="0"/>
        <v>181983023</v>
      </c>
      <c r="I41" s="214" t="s">
        <v>314</v>
      </c>
    </row>
    <row r="42" spans="1:9" s="18" customFormat="1" ht="25.5">
      <c r="A42" s="214" t="s">
        <v>119</v>
      </c>
      <c r="B42" s="214" t="s">
        <v>315</v>
      </c>
      <c r="C42" s="210">
        <v>48000</v>
      </c>
      <c r="D42" s="215">
        <v>147</v>
      </c>
      <c r="E42" s="212" t="s">
        <v>235</v>
      </c>
      <c r="F42" s="216" t="s">
        <v>237</v>
      </c>
      <c r="G42" s="211">
        <v>2004</v>
      </c>
      <c r="H42" s="213">
        <f t="shared" si="0"/>
        <v>7056000</v>
      </c>
      <c r="I42" s="214" t="s">
        <v>316</v>
      </c>
    </row>
    <row r="43" spans="1:9" s="18" customFormat="1" ht="25.5">
      <c r="A43" s="214" t="s">
        <v>120</v>
      </c>
      <c r="B43" s="214" t="s">
        <v>317</v>
      </c>
      <c r="C43" s="210">
        <v>700000</v>
      </c>
      <c r="D43" s="215">
        <v>202</v>
      </c>
      <c r="E43" s="212" t="s">
        <v>235</v>
      </c>
      <c r="F43" s="211" t="s">
        <v>234</v>
      </c>
      <c r="G43" s="211">
        <v>2008</v>
      </c>
      <c r="H43" s="213">
        <f t="shared" si="0"/>
        <v>141400000</v>
      </c>
      <c r="I43" s="214" t="s">
        <v>318</v>
      </c>
    </row>
    <row r="44" spans="1:9" s="18" customFormat="1" ht="15.75" customHeight="1">
      <c r="A44" s="214" t="s">
        <v>135</v>
      </c>
      <c r="B44" s="214" t="s">
        <v>319</v>
      </c>
      <c r="C44" s="210">
        <f>8304635+104440+484924</f>
        <v>8893999</v>
      </c>
      <c r="D44" s="215">
        <v>364</v>
      </c>
      <c r="E44" s="212" t="s">
        <v>235</v>
      </c>
      <c r="F44" s="211" t="s">
        <v>237</v>
      </c>
      <c r="G44" s="211">
        <v>1998</v>
      </c>
      <c r="H44" s="213">
        <f>C44*D44</f>
        <v>3237415636</v>
      </c>
      <c r="I44" s="214" t="s">
        <v>320</v>
      </c>
    </row>
    <row r="45" spans="1:9" s="18" customFormat="1" ht="15.75" customHeight="1">
      <c r="A45" s="214" t="s">
        <v>135</v>
      </c>
      <c r="B45" s="214" t="s">
        <v>321</v>
      </c>
      <c r="C45" s="210">
        <v>2309679</v>
      </c>
      <c r="D45" s="215">
        <v>128</v>
      </c>
      <c r="E45" s="212" t="s">
        <v>235</v>
      </c>
      <c r="F45" s="211" t="s">
        <v>237</v>
      </c>
      <c r="G45" s="211">
        <v>1928</v>
      </c>
      <c r="H45" s="213">
        <f t="shared" si="0"/>
        <v>295638912</v>
      </c>
      <c r="I45" s="214" t="str">
        <f>I44</f>
        <v>Direct deposit to accounts with Net1 and Absa, or in cash</v>
      </c>
    </row>
    <row r="46" spans="1:9" s="18" customFormat="1" ht="14.25" customHeight="1">
      <c r="A46" s="214" t="s">
        <v>135</v>
      </c>
      <c r="B46" s="214" t="s">
        <v>322</v>
      </c>
      <c r="C46" s="210">
        <v>1377466</v>
      </c>
      <c r="D46" s="215">
        <v>128</v>
      </c>
      <c r="E46" s="212" t="s">
        <v>235</v>
      </c>
      <c r="F46" s="216" t="s">
        <v>237</v>
      </c>
      <c r="G46" s="211">
        <v>1998</v>
      </c>
      <c r="H46" s="213">
        <f t="shared" si="0"/>
        <v>176315648</v>
      </c>
      <c r="I46" s="214" t="str">
        <f>I44</f>
        <v>Direct deposit to accounts with Net1 and Absa, or in cash</v>
      </c>
    </row>
    <row r="47" spans="1:9" s="18" customFormat="1" ht="38.25">
      <c r="A47" s="214" t="s">
        <v>140</v>
      </c>
      <c r="B47" s="214" t="s">
        <v>323</v>
      </c>
      <c r="C47" s="210">
        <v>6223</v>
      </c>
      <c r="D47" s="215">
        <v>272.7</v>
      </c>
      <c r="E47" s="212" t="s">
        <v>235</v>
      </c>
      <c r="F47" s="216" t="s">
        <v>237</v>
      </c>
      <c r="G47" s="211">
        <v>2007</v>
      </c>
      <c r="H47" s="213">
        <f t="shared" si="0"/>
        <v>1697012.0999999999</v>
      </c>
      <c r="I47" s="214" t="s">
        <v>324</v>
      </c>
    </row>
    <row r="48" spans="1:9" s="18" customFormat="1" ht="25.5">
      <c r="A48" s="214" t="s">
        <v>152</v>
      </c>
      <c r="B48" s="214" t="s">
        <v>325</v>
      </c>
      <c r="C48" s="210">
        <v>855906</v>
      </c>
      <c r="D48" s="215">
        <v>306</v>
      </c>
      <c r="E48" s="212" t="s">
        <v>264</v>
      </c>
      <c r="F48" s="211" t="s">
        <v>234</v>
      </c>
      <c r="G48" s="211">
        <v>2001</v>
      </c>
      <c r="H48" s="213">
        <f t="shared" si="0"/>
        <v>261907236</v>
      </c>
      <c r="I48" s="214" t="s">
        <v>326</v>
      </c>
    </row>
    <row r="49" spans="1:9" s="18" customFormat="1" ht="25.5">
      <c r="A49" s="214" t="s">
        <v>161</v>
      </c>
      <c r="B49" s="214" t="s">
        <v>327</v>
      </c>
      <c r="C49" s="210">
        <v>10000</v>
      </c>
      <c r="D49" s="215">
        <v>35</v>
      </c>
      <c r="E49" s="212" t="s">
        <v>243</v>
      </c>
      <c r="F49" s="211" t="s">
        <v>234</v>
      </c>
      <c r="G49" s="211">
        <v>2007</v>
      </c>
      <c r="H49" s="213">
        <f t="shared" si="0"/>
        <v>350000</v>
      </c>
      <c r="I49" s="214" t="s">
        <v>328</v>
      </c>
    </row>
    <row r="50" spans="1:9" s="18" customFormat="1">
      <c r="A50" s="214" t="s">
        <v>162</v>
      </c>
      <c r="B50" s="214" t="s">
        <v>329</v>
      </c>
      <c r="C50" s="210">
        <v>8200</v>
      </c>
      <c r="D50" s="215">
        <v>114</v>
      </c>
      <c r="E50" s="212" t="s">
        <v>235</v>
      </c>
      <c r="F50" s="211" t="s">
        <v>237</v>
      </c>
      <c r="G50" s="211">
        <v>2003</v>
      </c>
      <c r="H50" s="213">
        <f t="shared" si="0"/>
        <v>934800</v>
      </c>
      <c r="I50" s="214" t="s">
        <v>330</v>
      </c>
    </row>
    <row r="52" spans="1:9">
      <c r="A52" s="279" t="s">
        <v>331</v>
      </c>
      <c r="B52" s="279"/>
      <c r="C52" s="279"/>
      <c r="D52" s="279"/>
      <c r="E52" s="279"/>
      <c r="F52" s="279"/>
      <c r="G52" s="279"/>
      <c r="H52" s="279"/>
    </row>
    <row r="53" spans="1:9">
      <c r="A53" s="279"/>
      <c r="B53" s="279"/>
      <c r="C53" s="279"/>
      <c r="D53" s="279"/>
      <c r="E53" s="279"/>
      <c r="F53" s="279"/>
      <c r="G53" s="279"/>
      <c r="H53" s="279"/>
    </row>
    <row r="54" spans="1:9">
      <c r="A54" s="279"/>
      <c r="B54" s="279"/>
      <c r="C54" s="279"/>
      <c r="D54" s="279"/>
      <c r="E54" s="279"/>
      <c r="F54" s="279"/>
      <c r="G54" s="279"/>
      <c r="H54" s="279"/>
    </row>
    <row r="55" spans="1:9">
      <c r="A55" s="279"/>
      <c r="B55" s="279"/>
      <c r="C55" s="279"/>
      <c r="D55" s="279"/>
      <c r="E55" s="279"/>
      <c r="F55" s="279"/>
      <c r="G55" s="279"/>
      <c r="H55" s="279"/>
    </row>
    <row r="56" spans="1:9">
      <c r="A56" s="279"/>
      <c r="B56" s="279"/>
      <c r="C56" s="279"/>
      <c r="D56" s="279"/>
      <c r="E56" s="279"/>
      <c r="F56" s="279"/>
      <c r="G56" s="279"/>
      <c r="H56" s="279"/>
    </row>
    <row r="57" spans="1:9">
      <c r="A57" s="279"/>
      <c r="B57" s="279"/>
      <c r="C57" s="279"/>
      <c r="D57" s="279"/>
      <c r="E57" s="279"/>
      <c r="F57" s="279"/>
      <c r="G57" s="279"/>
      <c r="H57" s="279"/>
    </row>
    <row r="58" spans="1:9">
      <c r="A58" s="279"/>
      <c r="B58" s="279"/>
      <c r="C58" s="279"/>
      <c r="D58" s="279"/>
      <c r="E58" s="279"/>
      <c r="F58" s="279"/>
      <c r="G58" s="279"/>
      <c r="H58" s="279"/>
    </row>
    <row r="59" spans="1:9">
      <c r="A59" s="279"/>
      <c r="B59" s="279"/>
      <c r="C59" s="279"/>
      <c r="D59" s="279"/>
      <c r="E59" s="279"/>
      <c r="F59" s="279"/>
      <c r="G59" s="279"/>
      <c r="H59" s="279"/>
    </row>
  </sheetData>
  <mergeCells count="3">
    <mergeCell ref="A52:H59"/>
    <mergeCell ref="J1:L1"/>
    <mergeCell ref="M1:O1"/>
  </mergeCells>
  <hyperlinks>
    <hyperlink ref="M1"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BX54"/>
  <sheetViews>
    <sheetView workbookViewId="0">
      <selection sqref="A1:D3"/>
    </sheetView>
  </sheetViews>
  <sheetFormatPr defaultColWidth="12.5703125" defaultRowHeight="12.75"/>
  <cols>
    <col min="1" max="1" width="30.42578125" style="29" customWidth="1"/>
    <col min="2" max="2" width="17.85546875" style="149" customWidth="1"/>
    <col min="3" max="3" width="32.28515625" style="149" customWidth="1"/>
    <col min="4" max="4" width="14.7109375" style="29" customWidth="1"/>
    <col min="5" max="5" width="12.7109375" style="29" customWidth="1"/>
    <col min="6" max="7" width="12.42578125" style="29" customWidth="1"/>
    <col min="8" max="8" width="11.5703125" style="29" customWidth="1"/>
    <col min="9" max="9" width="10" style="29" customWidth="1"/>
    <col min="10" max="10" width="12.5703125" style="29"/>
    <col min="11" max="11" width="14.5703125" style="29" customWidth="1"/>
    <col min="12" max="12" width="3" style="29" customWidth="1"/>
    <col min="13" max="13" width="14.5703125" style="29" customWidth="1"/>
    <col min="14" max="19" width="12.5703125" style="29"/>
    <col min="20" max="20" width="14.42578125" style="29" customWidth="1"/>
    <col min="21" max="21" width="3.28515625" style="29" customWidth="1"/>
    <col min="22" max="22" width="13.42578125" style="29" customWidth="1"/>
    <col min="23" max="27" width="12.5703125" style="29"/>
    <col min="28" max="28" width="14.7109375" style="29" customWidth="1"/>
    <col min="29" max="29" width="3" style="29" customWidth="1"/>
    <col min="30" max="30" width="13.85546875" style="29" customWidth="1"/>
    <col min="31" max="35" width="12.5703125" style="29"/>
    <col min="36" max="36" width="14.5703125" style="29" customWidth="1"/>
    <col min="37" max="37" width="3.5703125" style="29" customWidth="1"/>
    <col min="38" max="38" width="14" style="29" customWidth="1"/>
    <col min="39" max="45" width="12.5703125" style="29"/>
    <col min="46" max="46" width="15.28515625" style="29" customWidth="1"/>
    <col min="47" max="47" width="2.7109375" style="29" customWidth="1"/>
    <col min="48" max="48" width="13.42578125" style="29" customWidth="1"/>
    <col min="49" max="55" width="12.5703125" style="29"/>
    <col min="56" max="56" width="15.140625" style="29" customWidth="1"/>
    <col min="57" max="57" width="2.7109375" style="29" customWidth="1"/>
    <col min="58" max="58" width="14.140625" style="29" customWidth="1"/>
    <col min="59" max="64" width="12.5703125" style="29"/>
    <col min="65" max="65" width="16.140625" style="29" customWidth="1"/>
    <col min="66" max="66" width="3.28515625" style="29" customWidth="1"/>
    <col min="67" max="67" width="13.5703125" style="29" customWidth="1"/>
    <col min="68" max="73" width="12.5703125" style="29"/>
    <col min="74" max="74" width="13.5703125" style="29" customWidth="1"/>
    <col min="75" max="255" width="12.5703125" style="29"/>
    <col min="256" max="256" width="32.85546875" style="29" customWidth="1"/>
    <col min="257" max="257" width="17.85546875" style="29" customWidth="1"/>
    <col min="258" max="258" width="32.28515625" style="29" customWidth="1"/>
    <col min="259" max="259" width="3.140625" style="29" customWidth="1"/>
    <col min="260" max="260" width="18.42578125" style="29" customWidth="1"/>
    <col min="261" max="261" width="13.5703125" style="29" customWidth="1"/>
    <col min="262" max="262" width="16.42578125" style="29" customWidth="1"/>
    <col min="263" max="264" width="13.7109375" style="29" customWidth="1"/>
    <col min="265" max="265" width="10" style="29" customWidth="1"/>
    <col min="266" max="266" width="12.5703125" style="29"/>
    <col min="267" max="267" width="14.5703125" style="29" customWidth="1"/>
    <col min="268" max="268" width="3" style="29" customWidth="1"/>
    <col min="269" max="269" width="14.5703125" style="29" customWidth="1"/>
    <col min="270" max="275" width="12.5703125" style="29"/>
    <col min="276" max="276" width="14.42578125" style="29" customWidth="1"/>
    <col min="277" max="277" width="3.28515625" style="29" customWidth="1"/>
    <col min="278" max="278" width="13.42578125" style="29" customWidth="1"/>
    <col min="279" max="283" width="12.5703125" style="29"/>
    <col min="284" max="284" width="14.7109375" style="29" customWidth="1"/>
    <col min="285" max="285" width="3" style="29" customWidth="1"/>
    <col min="286" max="286" width="13.85546875" style="29" customWidth="1"/>
    <col min="287" max="291" width="12.5703125" style="29"/>
    <col min="292" max="292" width="14.5703125" style="29" customWidth="1"/>
    <col min="293" max="293" width="3.5703125" style="29" customWidth="1"/>
    <col min="294" max="294" width="14" style="29" customWidth="1"/>
    <col min="295" max="301" width="12.5703125" style="29"/>
    <col min="302" max="302" width="15.28515625" style="29" customWidth="1"/>
    <col min="303" max="303" width="2.7109375" style="29" customWidth="1"/>
    <col min="304" max="304" width="13.42578125" style="29" customWidth="1"/>
    <col min="305" max="311" width="12.5703125" style="29"/>
    <col min="312" max="312" width="15.140625" style="29" customWidth="1"/>
    <col min="313" max="313" width="2.7109375" style="29" customWidth="1"/>
    <col min="314" max="314" width="14.140625" style="29" customWidth="1"/>
    <col min="315" max="320" width="12.5703125" style="29"/>
    <col min="321" max="321" width="16.140625" style="29" customWidth="1"/>
    <col min="322" max="322" width="3.28515625" style="29" customWidth="1"/>
    <col min="323" max="323" width="13.5703125" style="29" customWidth="1"/>
    <col min="324" max="329" width="12.5703125" style="29"/>
    <col min="330" max="330" width="13.5703125" style="29" customWidth="1"/>
    <col min="331" max="511" width="12.5703125" style="29"/>
    <col min="512" max="512" width="32.85546875" style="29" customWidth="1"/>
    <col min="513" max="513" width="17.85546875" style="29" customWidth="1"/>
    <col min="514" max="514" width="32.28515625" style="29" customWidth="1"/>
    <col min="515" max="515" width="3.140625" style="29" customWidth="1"/>
    <col min="516" max="516" width="18.42578125" style="29" customWidth="1"/>
    <col min="517" max="517" width="13.5703125" style="29" customWidth="1"/>
    <col min="518" max="518" width="16.42578125" style="29" customWidth="1"/>
    <col min="519" max="520" width="13.7109375" style="29" customWidth="1"/>
    <col min="521" max="521" width="10" style="29" customWidth="1"/>
    <col min="522" max="522" width="12.5703125" style="29"/>
    <col min="523" max="523" width="14.5703125" style="29" customWidth="1"/>
    <col min="524" max="524" width="3" style="29" customWidth="1"/>
    <col min="525" max="525" width="14.5703125" style="29" customWidth="1"/>
    <col min="526" max="531" width="12.5703125" style="29"/>
    <col min="532" max="532" width="14.42578125" style="29" customWidth="1"/>
    <col min="533" max="533" width="3.28515625" style="29" customWidth="1"/>
    <col min="534" max="534" width="13.42578125" style="29" customWidth="1"/>
    <col min="535" max="539" width="12.5703125" style="29"/>
    <col min="540" max="540" width="14.7109375" style="29" customWidth="1"/>
    <col min="541" max="541" width="3" style="29" customWidth="1"/>
    <col min="542" max="542" width="13.85546875" style="29" customWidth="1"/>
    <col min="543" max="547" width="12.5703125" style="29"/>
    <col min="548" max="548" width="14.5703125" style="29" customWidth="1"/>
    <col min="549" max="549" width="3.5703125" style="29" customWidth="1"/>
    <col min="550" max="550" width="14" style="29" customWidth="1"/>
    <col min="551" max="557" width="12.5703125" style="29"/>
    <col min="558" max="558" width="15.28515625" style="29" customWidth="1"/>
    <col min="559" max="559" width="2.7109375" style="29" customWidth="1"/>
    <col min="560" max="560" width="13.42578125" style="29" customWidth="1"/>
    <col min="561" max="567" width="12.5703125" style="29"/>
    <col min="568" max="568" width="15.140625" style="29" customWidth="1"/>
    <col min="569" max="569" width="2.7109375" style="29" customWidth="1"/>
    <col min="570" max="570" width="14.140625" style="29" customWidth="1"/>
    <col min="571" max="576" width="12.5703125" style="29"/>
    <col min="577" max="577" width="16.140625" style="29" customWidth="1"/>
    <col min="578" max="578" width="3.28515625" style="29" customWidth="1"/>
    <col min="579" max="579" width="13.5703125" style="29" customWidth="1"/>
    <col min="580" max="585" width="12.5703125" style="29"/>
    <col min="586" max="586" width="13.5703125" style="29" customWidth="1"/>
    <col min="587" max="767" width="12.5703125" style="29"/>
    <col min="768" max="768" width="32.85546875" style="29" customWidth="1"/>
    <col min="769" max="769" width="17.85546875" style="29" customWidth="1"/>
    <col min="770" max="770" width="32.28515625" style="29" customWidth="1"/>
    <col min="771" max="771" width="3.140625" style="29" customWidth="1"/>
    <col min="772" max="772" width="18.42578125" style="29" customWidth="1"/>
    <col min="773" max="773" width="13.5703125" style="29" customWidth="1"/>
    <col min="774" max="774" width="16.42578125" style="29" customWidth="1"/>
    <col min="775" max="776" width="13.7109375" style="29" customWidth="1"/>
    <col min="777" max="777" width="10" style="29" customWidth="1"/>
    <col min="778" max="778" width="12.5703125" style="29"/>
    <col min="779" max="779" width="14.5703125" style="29" customWidth="1"/>
    <col min="780" max="780" width="3" style="29" customWidth="1"/>
    <col min="781" max="781" width="14.5703125" style="29" customWidth="1"/>
    <col min="782" max="787" width="12.5703125" style="29"/>
    <col min="788" max="788" width="14.42578125" style="29" customWidth="1"/>
    <col min="789" max="789" width="3.28515625" style="29" customWidth="1"/>
    <col min="790" max="790" width="13.42578125" style="29" customWidth="1"/>
    <col min="791" max="795" width="12.5703125" style="29"/>
    <col min="796" max="796" width="14.7109375" style="29" customWidth="1"/>
    <col min="797" max="797" width="3" style="29" customWidth="1"/>
    <col min="798" max="798" width="13.85546875" style="29" customWidth="1"/>
    <col min="799" max="803" width="12.5703125" style="29"/>
    <col min="804" max="804" width="14.5703125" style="29" customWidth="1"/>
    <col min="805" max="805" width="3.5703125" style="29" customWidth="1"/>
    <col min="806" max="806" width="14" style="29" customWidth="1"/>
    <col min="807" max="813" width="12.5703125" style="29"/>
    <col min="814" max="814" width="15.28515625" style="29" customWidth="1"/>
    <col min="815" max="815" width="2.7109375" style="29" customWidth="1"/>
    <col min="816" max="816" width="13.42578125" style="29" customWidth="1"/>
    <col min="817" max="823" width="12.5703125" style="29"/>
    <col min="824" max="824" width="15.140625" style="29" customWidth="1"/>
    <col min="825" max="825" width="2.7109375" style="29" customWidth="1"/>
    <col min="826" max="826" width="14.140625" style="29" customWidth="1"/>
    <col min="827" max="832" width="12.5703125" style="29"/>
    <col min="833" max="833" width="16.140625" style="29" customWidth="1"/>
    <col min="834" max="834" width="3.28515625" style="29" customWidth="1"/>
    <col min="835" max="835" width="13.5703125" style="29" customWidth="1"/>
    <col min="836" max="841" width="12.5703125" style="29"/>
    <col min="842" max="842" width="13.5703125" style="29" customWidth="1"/>
    <col min="843" max="1023" width="12.5703125" style="29"/>
    <col min="1024" max="1024" width="32.85546875" style="29" customWidth="1"/>
    <col min="1025" max="1025" width="17.85546875" style="29" customWidth="1"/>
    <col min="1026" max="1026" width="32.28515625" style="29" customWidth="1"/>
    <col min="1027" max="1027" width="3.140625" style="29" customWidth="1"/>
    <col min="1028" max="1028" width="18.42578125" style="29" customWidth="1"/>
    <col min="1029" max="1029" width="13.5703125" style="29" customWidth="1"/>
    <col min="1030" max="1030" width="16.42578125" style="29" customWidth="1"/>
    <col min="1031" max="1032" width="13.7109375" style="29" customWidth="1"/>
    <col min="1033" max="1033" width="10" style="29" customWidth="1"/>
    <col min="1034" max="1034" width="12.5703125" style="29"/>
    <col min="1035" max="1035" width="14.5703125" style="29" customWidth="1"/>
    <col min="1036" max="1036" width="3" style="29" customWidth="1"/>
    <col min="1037" max="1037" width="14.5703125" style="29" customWidth="1"/>
    <col min="1038" max="1043" width="12.5703125" style="29"/>
    <col min="1044" max="1044" width="14.42578125" style="29" customWidth="1"/>
    <col min="1045" max="1045" width="3.28515625" style="29" customWidth="1"/>
    <col min="1046" max="1046" width="13.42578125" style="29" customWidth="1"/>
    <col min="1047" max="1051" width="12.5703125" style="29"/>
    <col min="1052" max="1052" width="14.7109375" style="29" customWidth="1"/>
    <col min="1053" max="1053" width="3" style="29" customWidth="1"/>
    <col min="1054" max="1054" width="13.85546875" style="29" customWidth="1"/>
    <col min="1055" max="1059" width="12.5703125" style="29"/>
    <col min="1060" max="1060" width="14.5703125" style="29" customWidth="1"/>
    <col min="1061" max="1061" width="3.5703125" style="29" customWidth="1"/>
    <col min="1062" max="1062" width="14" style="29" customWidth="1"/>
    <col min="1063" max="1069" width="12.5703125" style="29"/>
    <col min="1070" max="1070" width="15.28515625" style="29" customWidth="1"/>
    <col min="1071" max="1071" width="2.7109375" style="29" customWidth="1"/>
    <col min="1072" max="1072" width="13.42578125" style="29" customWidth="1"/>
    <col min="1073" max="1079" width="12.5703125" style="29"/>
    <col min="1080" max="1080" width="15.140625" style="29" customWidth="1"/>
    <col min="1081" max="1081" width="2.7109375" style="29" customWidth="1"/>
    <col min="1082" max="1082" width="14.140625" style="29" customWidth="1"/>
    <col min="1083" max="1088" width="12.5703125" style="29"/>
    <col min="1089" max="1089" width="16.140625" style="29" customWidth="1"/>
    <col min="1090" max="1090" width="3.28515625" style="29" customWidth="1"/>
    <col min="1091" max="1091" width="13.5703125" style="29" customWidth="1"/>
    <col min="1092" max="1097" width="12.5703125" style="29"/>
    <col min="1098" max="1098" width="13.5703125" style="29" customWidth="1"/>
    <col min="1099" max="1279" width="12.5703125" style="29"/>
    <col min="1280" max="1280" width="32.85546875" style="29" customWidth="1"/>
    <col min="1281" max="1281" width="17.85546875" style="29" customWidth="1"/>
    <col min="1282" max="1282" width="32.28515625" style="29" customWidth="1"/>
    <col min="1283" max="1283" width="3.140625" style="29" customWidth="1"/>
    <col min="1284" max="1284" width="18.42578125" style="29" customWidth="1"/>
    <col min="1285" max="1285" width="13.5703125" style="29" customWidth="1"/>
    <col min="1286" max="1286" width="16.42578125" style="29" customWidth="1"/>
    <col min="1287" max="1288" width="13.7109375" style="29" customWidth="1"/>
    <col min="1289" max="1289" width="10" style="29" customWidth="1"/>
    <col min="1290" max="1290" width="12.5703125" style="29"/>
    <col min="1291" max="1291" width="14.5703125" style="29" customWidth="1"/>
    <col min="1292" max="1292" width="3" style="29" customWidth="1"/>
    <col min="1293" max="1293" width="14.5703125" style="29" customWidth="1"/>
    <col min="1294" max="1299" width="12.5703125" style="29"/>
    <col min="1300" max="1300" width="14.42578125" style="29" customWidth="1"/>
    <col min="1301" max="1301" width="3.28515625" style="29" customWidth="1"/>
    <col min="1302" max="1302" width="13.42578125" style="29" customWidth="1"/>
    <col min="1303" max="1307" width="12.5703125" style="29"/>
    <col min="1308" max="1308" width="14.7109375" style="29" customWidth="1"/>
    <col min="1309" max="1309" width="3" style="29" customWidth="1"/>
    <col min="1310" max="1310" width="13.85546875" style="29" customWidth="1"/>
    <col min="1311" max="1315" width="12.5703125" style="29"/>
    <col min="1316" max="1316" width="14.5703125" style="29" customWidth="1"/>
    <col min="1317" max="1317" width="3.5703125" style="29" customWidth="1"/>
    <col min="1318" max="1318" width="14" style="29" customWidth="1"/>
    <col min="1319" max="1325" width="12.5703125" style="29"/>
    <col min="1326" max="1326" width="15.28515625" style="29" customWidth="1"/>
    <col min="1327" max="1327" width="2.7109375" style="29" customWidth="1"/>
    <col min="1328" max="1328" width="13.42578125" style="29" customWidth="1"/>
    <col min="1329" max="1335" width="12.5703125" style="29"/>
    <col min="1336" max="1336" width="15.140625" style="29" customWidth="1"/>
    <col min="1337" max="1337" width="2.7109375" style="29" customWidth="1"/>
    <col min="1338" max="1338" width="14.140625" style="29" customWidth="1"/>
    <col min="1339" max="1344" width="12.5703125" style="29"/>
    <col min="1345" max="1345" width="16.140625" style="29" customWidth="1"/>
    <col min="1346" max="1346" width="3.28515625" style="29" customWidth="1"/>
    <col min="1347" max="1347" width="13.5703125" style="29" customWidth="1"/>
    <col min="1348" max="1353" width="12.5703125" style="29"/>
    <col min="1354" max="1354" width="13.5703125" style="29" customWidth="1"/>
    <col min="1355" max="1535" width="12.5703125" style="29"/>
    <col min="1536" max="1536" width="32.85546875" style="29" customWidth="1"/>
    <col min="1537" max="1537" width="17.85546875" style="29" customWidth="1"/>
    <col min="1538" max="1538" width="32.28515625" style="29" customWidth="1"/>
    <col min="1539" max="1539" width="3.140625" style="29" customWidth="1"/>
    <col min="1540" max="1540" width="18.42578125" style="29" customWidth="1"/>
    <col min="1541" max="1541" width="13.5703125" style="29" customWidth="1"/>
    <col min="1542" max="1542" width="16.42578125" style="29" customWidth="1"/>
    <col min="1543" max="1544" width="13.7109375" style="29" customWidth="1"/>
    <col min="1545" max="1545" width="10" style="29" customWidth="1"/>
    <col min="1546" max="1546" width="12.5703125" style="29"/>
    <col min="1547" max="1547" width="14.5703125" style="29" customWidth="1"/>
    <col min="1548" max="1548" width="3" style="29" customWidth="1"/>
    <col min="1549" max="1549" width="14.5703125" style="29" customWidth="1"/>
    <col min="1550" max="1555" width="12.5703125" style="29"/>
    <col min="1556" max="1556" width="14.42578125" style="29" customWidth="1"/>
    <col min="1557" max="1557" width="3.28515625" style="29" customWidth="1"/>
    <col min="1558" max="1558" width="13.42578125" style="29" customWidth="1"/>
    <col min="1559" max="1563" width="12.5703125" style="29"/>
    <col min="1564" max="1564" width="14.7109375" style="29" customWidth="1"/>
    <col min="1565" max="1565" width="3" style="29" customWidth="1"/>
    <col min="1566" max="1566" width="13.85546875" style="29" customWidth="1"/>
    <col min="1567" max="1571" width="12.5703125" style="29"/>
    <col min="1572" max="1572" width="14.5703125" style="29" customWidth="1"/>
    <col min="1573" max="1573" width="3.5703125" style="29" customWidth="1"/>
    <col min="1574" max="1574" width="14" style="29" customWidth="1"/>
    <col min="1575" max="1581" width="12.5703125" style="29"/>
    <col min="1582" max="1582" width="15.28515625" style="29" customWidth="1"/>
    <col min="1583" max="1583" width="2.7109375" style="29" customWidth="1"/>
    <col min="1584" max="1584" width="13.42578125" style="29" customWidth="1"/>
    <col min="1585" max="1591" width="12.5703125" style="29"/>
    <col min="1592" max="1592" width="15.140625" style="29" customWidth="1"/>
    <col min="1593" max="1593" width="2.7109375" style="29" customWidth="1"/>
    <col min="1594" max="1594" width="14.140625" style="29" customWidth="1"/>
    <col min="1595" max="1600" width="12.5703125" style="29"/>
    <col min="1601" max="1601" width="16.140625" style="29" customWidth="1"/>
    <col min="1602" max="1602" width="3.28515625" style="29" customWidth="1"/>
    <col min="1603" max="1603" width="13.5703125" style="29" customWidth="1"/>
    <col min="1604" max="1609" width="12.5703125" style="29"/>
    <col min="1610" max="1610" width="13.5703125" style="29" customWidth="1"/>
    <col min="1611" max="1791" width="12.5703125" style="29"/>
    <col min="1792" max="1792" width="32.85546875" style="29" customWidth="1"/>
    <col min="1793" max="1793" width="17.85546875" style="29" customWidth="1"/>
    <col min="1794" max="1794" width="32.28515625" style="29" customWidth="1"/>
    <col min="1795" max="1795" width="3.140625" style="29" customWidth="1"/>
    <col min="1796" max="1796" width="18.42578125" style="29" customWidth="1"/>
    <col min="1797" max="1797" width="13.5703125" style="29" customWidth="1"/>
    <col min="1798" max="1798" width="16.42578125" style="29" customWidth="1"/>
    <col min="1799" max="1800" width="13.7109375" style="29" customWidth="1"/>
    <col min="1801" max="1801" width="10" style="29" customWidth="1"/>
    <col min="1802" max="1802" width="12.5703125" style="29"/>
    <col min="1803" max="1803" width="14.5703125" style="29" customWidth="1"/>
    <col min="1804" max="1804" width="3" style="29" customWidth="1"/>
    <col min="1805" max="1805" width="14.5703125" style="29" customWidth="1"/>
    <col min="1806" max="1811" width="12.5703125" style="29"/>
    <col min="1812" max="1812" width="14.42578125" style="29" customWidth="1"/>
    <col min="1813" max="1813" width="3.28515625" style="29" customWidth="1"/>
    <col min="1814" max="1814" width="13.42578125" style="29" customWidth="1"/>
    <col min="1815" max="1819" width="12.5703125" style="29"/>
    <col min="1820" max="1820" width="14.7109375" style="29" customWidth="1"/>
    <col min="1821" max="1821" width="3" style="29" customWidth="1"/>
    <col min="1822" max="1822" width="13.85546875" style="29" customWidth="1"/>
    <col min="1823" max="1827" width="12.5703125" style="29"/>
    <col min="1828" max="1828" width="14.5703125" style="29" customWidth="1"/>
    <col min="1829" max="1829" width="3.5703125" style="29" customWidth="1"/>
    <col min="1830" max="1830" width="14" style="29" customWidth="1"/>
    <col min="1831" max="1837" width="12.5703125" style="29"/>
    <col min="1838" max="1838" width="15.28515625" style="29" customWidth="1"/>
    <col min="1839" max="1839" width="2.7109375" style="29" customWidth="1"/>
    <col min="1840" max="1840" width="13.42578125" style="29" customWidth="1"/>
    <col min="1841" max="1847" width="12.5703125" style="29"/>
    <col min="1848" max="1848" width="15.140625" style="29" customWidth="1"/>
    <col min="1849" max="1849" width="2.7109375" style="29" customWidth="1"/>
    <col min="1850" max="1850" width="14.140625" style="29" customWidth="1"/>
    <col min="1851" max="1856" width="12.5703125" style="29"/>
    <col min="1857" max="1857" width="16.140625" style="29" customWidth="1"/>
    <col min="1858" max="1858" width="3.28515625" style="29" customWidth="1"/>
    <col min="1859" max="1859" width="13.5703125" style="29" customWidth="1"/>
    <col min="1860" max="1865" width="12.5703125" style="29"/>
    <col min="1866" max="1866" width="13.5703125" style="29" customWidth="1"/>
    <col min="1867" max="2047" width="12.5703125" style="29"/>
    <col min="2048" max="2048" width="32.85546875" style="29" customWidth="1"/>
    <col min="2049" max="2049" width="17.85546875" style="29" customWidth="1"/>
    <col min="2050" max="2050" width="32.28515625" style="29" customWidth="1"/>
    <col min="2051" max="2051" width="3.140625" style="29" customWidth="1"/>
    <col min="2052" max="2052" width="18.42578125" style="29" customWidth="1"/>
    <col min="2053" max="2053" width="13.5703125" style="29" customWidth="1"/>
    <col min="2054" max="2054" width="16.42578125" style="29" customWidth="1"/>
    <col min="2055" max="2056" width="13.7109375" style="29" customWidth="1"/>
    <col min="2057" max="2057" width="10" style="29" customWidth="1"/>
    <col min="2058" max="2058" width="12.5703125" style="29"/>
    <col min="2059" max="2059" width="14.5703125" style="29" customWidth="1"/>
    <col min="2060" max="2060" width="3" style="29" customWidth="1"/>
    <col min="2061" max="2061" width="14.5703125" style="29" customWidth="1"/>
    <col min="2062" max="2067" width="12.5703125" style="29"/>
    <col min="2068" max="2068" width="14.42578125" style="29" customWidth="1"/>
    <col min="2069" max="2069" width="3.28515625" style="29" customWidth="1"/>
    <col min="2070" max="2070" width="13.42578125" style="29" customWidth="1"/>
    <col min="2071" max="2075" width="12.5703125" style="29"/>
    <col min="2076" max="2076" width="14.7109375" style="29" customWidth="1"/>
    <col min="2077" max="2077" width="3" style="29" customWidth="1"/>
    <col min="2078" max="2078" width="13.85546875" style="29" customWidth="1"/>
    <col min="2079" max="2083" width="12.5703125" style="29"/>
    <col min="2084" max="2084" width="14.5703125" style="29" customWidth="1"/>
    <col min="2085" max="2085" width="3.5703125" style="29" customWidth="1"/>
    <col min="2086" max="2086" width="14" style="29" customWidth="1"/>
    <col min="2087" max="2093" width="12.5703125" style="29"/>
    <col min="2094" max="2094" width="15.28515625" style="29" customWidth="1"/>
    <col min="2095" max="2095" width="2.7109375" style="29" customWidth="1"/>
    <col min="2096" max="2096" width="13.42578125" style="29" customWidth="1"/>
    <col min="2097" max="2103" width="12.5703125" style="29"/>
    <col min="2104" max="2104" width="15.140625" style="29" customWidth="1"/>
    <col min="2105" max="2105" width="2.7109375" style="29" customWidth="1"/>
    <col min="2106" max="2106" width="14.140625" style="29" customWidth="1"/>
    <col min="2107" max="2112" width="12.5703125" style="29"/>
    <col min="2113" max="2113" width="16.140625" style="29" customWidth="1"/>
    <col min="2114" max="2114" width="3.28515625" style="29" customWidth="1"/>
    <col min="2115" max="2115" width="13.5703125" style="29" customWidth="1"/>
    <col min="2116" max="2121" width="12.5703125" style="29"/>
    <col min="2122" max="2122" width="13.5703125" style="29" customWidth="1"/>
    <col min="2123" max="2303" width="12.5703125" style="29"/>
    <col min="2304" max="2304" width="32.85546875" style="29" customWidth="1"/>
    <col min="2305" max="2305" width="17.85546875" style="29" customWidth="1"/>
    <col min="2306" max="2306" width="32.28515625" style="29" customWidth="1"/>
    <col min="2307" max="2307" width="3.140625" style="29" customWidth="1"/>
    <col min="2308" max="2308" width="18.42578125" style="29" customWidth="1"/>
    <col min="2309" max="2309" width="13.5703125" style="29" customWidth="1"/>
    <col min="2310" max="2310" width="16.42578125" style="29" customWidth="1"/>
    <col min="2311" max="2312" width="13.7109375" style="29" customWidth="1"/>
    <col min="2313" max="2313" width="10" style="29" customWidth="1"/>
    <col min="2314" max="2314" width="12.5703125" style="29"/>
    <col min="2315" max="2315" width="14.5703125" style="29" customWidth="1"/>
    <col min="2316" max="2316" width="3" style="29" customWidth="1"/>
    <col min="2317" max="2317" width="14.5703125" style="29" customWidth="1"/>
    <col min="2318" max="2323" width="12.5703125" style="29"/>
    <col min="2324" max="2324" width="14.42578125" style="29" customWidth="1"/>
    <col min="2325" max="2325" width="3.28515625" style="29" customWidth="1"/>
    <col min="2326" max="2326" width="13.42578125" style="29" customWidth="1"/>
    <col min="2327" max="2331" width="12.5703125" style="29"/>
    <col min="2332" max="2332" width="14.7109375" style="29" customWidth="1"/>
    <col min="2333" max="2333" width="3" style="29" customWidth="1"/>
    <col min="2334" max="2334" width="13.85546875" style="29" customWidth="1"/>
    <col min="2335" max="2339" width="12.5703125" style="29"/>
    <col min="2340" max="2340" width="14.5703125" style="29" customWidth="1"/>
    <col min="2341" max="2341" width="3.5703125" style="29" customWidth="1"/>
    <col min="2342" max="2342" width="14" style="29" customWidth="1"/>
    <col min="2343" max="2349" width="12.5703125" style="29"/>
    <col min="2350" max="2350" width="15.28515625" style="29" customWidth="1"/>
    <col min="2351" max="2351" width="2.7109375" style="29" customWidth="1"/>
    <col min="2352" max="2352" width="13.42578125" style="29" customWidth="1"/>
    <col min="2353" max="2359" width="12.5703125" style="29"/>
    <col min="2360" max="2360" width="15.140625" style="29" customWidth="1"/>
    <col min="2361" max="2361" width="2.7109375" style="29" customWidth="1"/>
    <col min="2362" max="2362" width="14.140625" style="29" customWidth="1"/>
    <col min="2363" max="2368" width="12.5703125" style="29"/>
    <col min="2369" max="2369" width="16.140625" style="29" customWidth="1"/>
    <col min="2370" max="2370" width="3.28515625" style="29" customWidth="1"/>
    <col min="2371" max="2371" width="13.5703125" style="29" customWidth="1"/>
    <col min="2372" max="2377" width="12.5703125" style="29"/>
    <col min="2378" max="2378" width="13.5703125" style="29" customWidth="1"/>
    <col min="2379" max="2559" width="12.5703125" style="29"/>
    <col min="2560" max="2560" width="32.85546875" style="29" customWidth="1"/>
    <col min="2561" max="2561" width="17.85546875" style="29" customWidth="1"/>
    <col min="2562" max="2562" width="32.28515625" style="29" customWidth="1"/>
    <col min="2563" max="2563" width="3.140625" style="29" customWidth="1"/>
    <col min="2564" max="2564" width="18.42578125" style="29" customWidth="1"/>
    <col min="2565" max="2565" width="13.5703125" style="29" customWidth="1"/>
    <col min="2566" max="2566" width="16.42578125" style="29" customWidth="1"/>
    <col min="2567" max="2568" width="13.7109375" style="29" customWidth="1"/>
    <col min="2569" max="2569" width="10" style="29" customWidth="1"/>
    <col min="2570" max="2570" width="12.5703125" style="29"/>
    <col min="2571" max="2571" width="14.5703125" style="29" customWidth="1"/>
    <col min="2572" max="2572" width="3" style="29" customWidth="1"/>
    <col min="2573" max="2573" width="14.5703125" style="29" customWidth="1"/>
    <col min="2574" max="2579" width="12.5703125" style="29"/>
    <col min="2580" max="2580" width="14.42578125" style="29" customWidth="1"/>
    <col min="2581" max="2581" width="3.28515625" style="29" customWidth="1"/>
    <col min="2582" max="2582" width="13.42578125" style="29" customWidth="1"/>
    <col min="2583" max="2587" width="12.5703125" style="29"/>
    <col min="2588" max="2588" width="14.7109375" style="29" customWidth="1"/>
    <col min="2589" max="2589" width="3" style="29" customWidth="1"/>
    <col min="2590" max="2590" width="13.85546875" style="29" customWidth="1"/>
    <col min="2591" max="2595" width="12.5703125" style="29"/>
    <col min="2596" max="2596" width="14.5703125" style="29" customWidth="1"/>
    <col min="2597" max="2597" width="3.5703125" style="29" customWidth="1"/>
    <col min="2598" max="2598" width="14" style="29" customWidth="1"/>
    <col min="2599" max="2605" width="12.5703125" style="29"/>
    <col min="2606" max="2606" width="15.28515625" style="29" customWidth="1"/>
    <col min="2607" max="2607" width="2.7109375" style="29" customWidth="1"/>
    <col min="2608" max="2608" width="13.42578125" style="29" customWidth="1"/>
    <col min="2609" max="2615" width="12.5703125" style="29"/>
    <col min="2616" max="2616" width="15.140625" style="29" customWidth="1"/>
    <col min="2617" max="2617" width="2.7109375" style="29" customWidth="1"/>
    <col min="2618" max="2618" width="14.140625" style="29" customWidth="1"/>
    <col min="2619" max="2624" width="12.5703125" style="29"/>
    <col min="2625" max="2625" width="16.140625" style="29" customWidth="1"/>
    <col min="2626" max="2626" width="3.28515625" style="29" customWidth="1"/>
    <col min="2627" max="2627" width="13.5703125" style="29" customWidth="1"/>
    <col min="2628" max="2633" width="12.5703125" style="29"/>
    <col min="2634" max="2634" width="13.5703125" style="29" customWidth="1"/>
    <col min="2635" max="2815" width="12.5703125" style="29"/>
    <col min="2816" max="2816" width="32.85546875" style="29" customWidth="1"/>
    <col min="2817" max="2817" width="17.85546875" style="29" customWidth="1"/>
    <col min="2818" max="2818" width="32.28515625" style="29" customWidth="1"/>
    <col min="2819" max="2819" width="3.140625" style="29" customWidth="1"/>
    <col min="2820" max="2820" width="18.42578125" style="29" customWidth="1"/>
    <col min="2821" max="2821" width="13.5703125" style="29" customWidth="1"/>
    <col min="2822" max="2822" width="16.42578125" style="29" customWidth="1"/>
    <col min="2823" max="2824" width="13.7109375" style="29" customWidth="1"/>
    <col min="2825" max="2825" width="10" style="29" customWidth="1"/>
    <col min="2826" max="2826" width="12.5703125" style="29"/>
    <col min="2827" max="2827" width="14.5703125" style="29" customWidth="1"/>
    <col min="2828" max="2828" width="3" style="29" customWidth="1"/>
    <col min="2829" max="2829" width="14.5703125" style="29" customWidth="1"/>
    <col min="2830" max="2835" width="12.5703125" style="29"/>
    <col min="2836" max="2836" width="14.42578125" style="29" customWidth="1"/>
    <col min="2837" max="2837" width="3.28515625" style="29" customWidth="1"/>
    <col min="2838" max="2838" width="13.42578125" style="29" customWidth="1"/>
    <col min="2839" max="2843" width="12.5703125" style="29"/>
    <col min="2844" max="2844" width="14.7109375" style="29" customWidth="1"/>
    <col min="2845" max="2845" width="3" style="29" customWidth="1"/>
    <col min="2846" max="2846" width="13.85546875" style="29" customWidth="1"/>
    <col min="2847" max="2851" width="12.5703125" style="29"/>
    <col min="2852" max="2852" width="14.5703125" style="29" customWidth="1"/>
    <col min="2853" max="2853" width="3.5703125" style="29" customWidth="1"/>
    <col min="2854" max="2854" width="14" style="29" customWidth="1"/>
    <col min="2855" max="2861" width="12.5703125" style="29"/>
    <col min="2862" max="2862" width="15.28515625" style="29" customWidth="1"/>
    <col min="2863" max="2863" width="2.7109375" style="29" customWidth="1"/>
    <col min="2864" max="2864" width="13.42578125" style="29" customWidth="1"/>
    <col min="2865" max="2871" width="12.5703125" style="29"/>
    <col min="2872" max="2872" width="15.140625" style="29" customWidth="1"/>
    <col min="2873" max="2873" width="2.7109375" style="29" customWidth="1"/>
    <col min="2874" max="2874" width="14.140625" style="29" customWidth="1"/>
    <col min="2875" max="2880" width="12.5703125" style="29"/>
    <col min="2881" max="2881" width="16.140625" style="29" customWidth="1"/>
    <col min="2882" max="2882" width="3.28515625" style="29" customWidth="1"/>
    <col min="2883" max="2883" width="13.5703125" style="29" customWidth="1"/>
    <col min="2884" max="2889" width="12.5703125" style="29"/>
    <col min="2890" max="2890" width="13.5703125" style="29" customWidth="1"/>
    <col min="2891" max="3071" width="12.5703125" style="29"/>
    <col min="3072" max="3072" width="32.85546875" style="29" customWidth="1"/>
    <col min="3073" max="3073" width="17.85546875" style="29" customWidth="1"/>
    <col min="3074" max="3074" width="32.28515625" style="29" customWidth="1"/>
    <col min="3075" max="3075" width="3.140625" style="29" customWidth="1"/>
    <col min="3076" max="3076" width="18.42578125" style="29" customWidth="1"/>
    <col min="3077" max="3077" width="13.5703125" style="29" customWidth="1"/>
    <col min="3078" max="3078" width="16.42578125" style="29" customWidth="1"/>
    <col min="3079" max="3080" width="13.7109375" style="29" customWidth="1"/>
    <col min="3081" max="3081" width="10" style="29" customWidth="1"/>
    <col min="3082" max="3082" width="12.5703125" style="29"/>
    <col min="3083" max="3083" width="14.5703125" style="29" customWidth="1"/>
    <col min="3084" max="3084" width="3" style="29" customWidth="1"/>
    <col min="3085" max="3085" width="14.5703125" style="29" customWidth="1"/>
    <col min="3086" max="3091" width="12.5703125" style="29"/>
    <col min="3092" max="3092" width="14.42578125" style="29" customWidth="1"/>
    <col min="3093" max="3093" width="3.28515625" style="29" customWidth="1"/>
    <col min="3094" max="3094" width="13.42578125" style="29" customWidth="1"/>
    <col min="3095" max="3099" width="12.5703125" style="29"/>
    <col min="3100" max="3100" width="14.7109375" style="29" customWidth="1"/>
    <col min="3101" max="3101" width="3" style="29" customWidth="1"/>
    <col min="3102" max="3102" width="13.85546875" style="29" customWidth="1"/>
    <col min="3103" max="3107" width="12.5703125" style="29"/>
    <col min="3108" max="3108" width="14.5703125" style="29" customWidth="1"/>
    <col min="3109" max="3109" width="3.5703125" style="29" customWidth="1"/>
    <col min="3110" max="3110" width="14" style="29" customWidth="1"/>
    <col min="3111" max="3117" width="12.5703125" style="29"/>
    <col min="3118" max="3118" width="15.28515625" style="29" customWidth="1"/>
    <col min="3119" max="3119" width="2.7109375" style="29" customWidth="1"/>
    <col min="3120" max="3120" width="13.42578125" style="29" customWidth="1"/>
    <col min="3121" max="3127" width="12.5703125" style="29"/>
    <col min="3128" max="3128" width="15.140625" style="29" customWidth="1"/>
    <col min="3129" max="3129" width="2.7109375" style="29" customWidth="1"/>
    <col min="3130" max="3130" width="14.140625" style="29" customWidth="1"/>
    <col min="3131" max="3136" width="12.5703125" style="29"/>
    <col min="3137" max="3137" width="16.140625" style="29" customWidth="1"/>
    <col min="3138" max="3138" width="3.28515625" style="29" customWidth="1"/>
    <col min="3139" max="3139" width="13.5703125" style="29" customWidth="1"/>
    <col min="3140" max="3145" width="12.5703125" style="29"/>
    <col min="3146" max="3146" width="13.5703125" style="29" customWidth="1"/>
    <col min="3147" max="3327" width="12.5703125" style="29"/>
    <col min="3328" max="3328" width="32.85546875" style="29" customWidth="1"/>
    <col min="3329" max="3329" width="17.85546875" style="29" customWidth="1"/>
    <col min="3330" max="3330" width="32.28515625" style="29" customWidth="1"/>
    <col min="3331" max="3331" width="3.140625" style="29" customWidth="1"/>
    <col min="3332" max="3332" width="18.42578125" style="29" customWidth="1"/>
    <col min="3333" max="3333" width="13.5703125" style="29" customWidth="1"/>
    <col min="3334" max="3334" width="16.42578125" style="29" customWidth="1"/>
    <col min="3335" max="3336" width="13.7109375" style="29" customWidth="1"/>
    <col min="3337" max="3337" width="10" style="29" customWidth="1"/>
    <col min="3338" max="3338" width="12.5703125" style="29"/>
    <col min="3339" max="3339" width="14.5703125" style="29" customWidth="1"/>
    <col min="3340" max="3340" width="3" style="29" customWidth="1"/>
    <col min="3341" max="3341" width="14.5703125" style="29" customWidth="1"/>
    <col min="3342" max="3347" width="12.5703125" style="29"/>
    <col min="3348" max="3348" width="14.42578125" style="29" customWidth="1"/>
    <col min="3349" max="3349" width="3.28515625" style="29" customWidth="1"/>
    <col min="3350" max="3350" width="13.42578125" style="29" customWidth="1"/>
    <col min="3351" max="3355" width="12.5703125" style="29"/>
    <col min="3356" max="3356" width="14.7109375" style="29" customWidth="1"/>
    <col min="3357" max="3357" width="3" style="29" customWidth="1"/>
    <col min="3358" max="3358" width="13.85546875" style="29" customWidth="1"/>
    <col min="3359" max="3363" width="12.5703125" style="29"/>
    <col min="3364" max="3364" width="14.5703125" style="29" customWidth="1"/>
    <col min="3365" max="3365" width="3.5703125" style="29" customWidth="1"/>
    <col min="3366" max="3366" width="14" style="29" customWidth="1"/>
    <col min="3367" max="3373" width="12.5703125" style="29"/>
    <col min="3374" max="3374" width="15.28515625" style="29" customWidth="1"/>
    <col min="3375" max="3375" width="2.7109375" style="29" customWidth="1"/>
    <col min="3376" max="3376" width="13.42578125" style="29" customWidth="1"/>
    <col min="3377" max="3383" width="12.5703125" style="29"/>
    <col min="3384" max="3384" width="15.140625" style="29" customWidth="1"/>
    <col min="3385" max="3385" width="2.7109375" style="29" customWidth="1"/>
    <col min="3386" max="3386" width="14.140625" style="29" customWidth="1"/>
    <col min="3387" max="3392" width="12.5703125" style="29"/>
    <col min="3393" max="3393" width="16.140625" style="29" customWidth="1"/>
    <col min="3394" max="3394" width="3.28515625" style="29" customWidth="1"/>
    <col min="3395" max="3395" width="13.5703125" style="29" customWidth="1"/>
    <col min="3396" max="3401" width="12.5703125" style="29"/>
    <col min="3402" max="3402" width="13.5703125" style="29" customWidth="1"/>
    <col min="3403" max="3583" width="12.5703125" style="29"/>
    <col min="3584" max="3584" width="32.85546875" style="29" customWidth="1"/>
    <col min="3585" max="3585" width="17.85546875" style="29" customWidth="1"/>
    <col min="3586" max="3586" width="32.28515625" style="29" customWidth="1"/>
    <col min="3587" max="3587" width="3.140625" style="29" customWidth="1"/>
    <col min="3588" max="3588" width="18.42578125" style="29" customWidth="1"/>
    <col min="3589" max="3589" width="13.5703125" style="29" customWidth="1"/>
    <col min="3590" max="3590" width="16.42578125" style="29" customWidth="1"/>
    <col min="3591" max="3592" width="13.7109375" style="29" customWidth="1"/>
    <col min="3593" max="3593" width="10" style="29" customWidth="1"/>
    <col min="3594" max="3594" width="12.5703125" style="29"/>
    <col min="3595" max="3595" width="14.5703125" style="29" customWidth="1"/>
    <col min="3596" max="3596" width="3" style="29" customWidth="1"/>
    <col min="3597" max="3597" width="14.5703125" style="29" customWidth="1"/>
    <col min="3598" max="3603" width="12.5703125" style="29"/>
    <col min="3604" max="3604" width="14.42578125" style="29" customWidth="1"/>
    <col min="3605" max="3605" width="3.28515625" style="29" customWidth="1"/>
    <col min="3606" max="3606" width="13.42578125" style="29" customWidth="1"/>
    <col min="3607" max="3611" width="12.5703125" style="29"/>
    <col min="3612" max="3612" width="14.7109375" style="29" customWidth="1"/>
    <col min="3613" max="3613" width="3" style="29" customWidth="1"/>
    <col min="3614" max="3614" width="13.85546875" style="29" customWidth="1"/>
    <col min="3615" max="3619" width="12.5703125" style="29"/>
    <col min="3620" max="3620" width="14.5703125" style="29" customWidth="1"/>
    <col min="3621" max="3621" width="3.5703125" style="29" customWidth="1"/>
    <col min="3622" max="3622" width="14" style="29" customWidth="1"/>
    <col min="3623" max="3629" width="12.5703125" style="29"/>
    <col min="3630" max="3630" width="15.28515625" style="29" customWidth="1"/>
    <col min="3631" max="3631" width="2.7109375" style="29" customWidth="1"/>
    <col min="3632" max="3632" width="13.42578125" style="29" customWidth="1"/>
    <col min="3633" max="3639" width="12.5703125" style="29"/>
    <col min="3640" max="3640" width="15.140625" style="29" customWidth="1"/>
    <col min="3641" max="3641" width="2.7109375" style="29" customWidth="1"/>
    <col min="3642" max="3642" width="14.140625" style="29" customWidth="1"/>
    <col min="3643" max="3648" width="12.5703125" style="29"/>
    <col min="3649" max="3649" width="16.140625" style="29" customWidth="1"/>
    <col min="3650" max="3650" width="3.28515625" style="29" customWidth="1"/>
    <col min="3651" max="3651" width="13.5703125" style="29" customWidth="1"/>
    <col min="3652" max="3657" width="12.5703125" style="29"/>
    <col min="3658" max="3658" width="13.5703125" style="29" customWidth="1"/>
    <col min="3659" max="3839" width="12.5703125" style="29"/>
    <col min="3840" max="3840" width="32.85546875" style="29" customWidth="1"/>
    <col min="3841" max="3841" width="17.85546875" style="29" customWidth="1"/>
    <col min="3842" max="3842" width="32.28515625" style="29" customWidth="1"/>
    <col min="3843" max="3843" width="3.140625" style="29" customWidth="1"/>
    <col min="3844" max="3844" width="18.42578125" style="29" customWidth="1"/>
    <col min="3845" max="3845" width="13.5703125" style="29" customWidth="1"/>
    <col min="3846" max="3846" width="16.42578125" style="29" customWidth="1"/>
    <col min="3847" max="3848" width="13.7109375" style="29" customWidth="1"/>
    <col min="3849" max="3849" width="10" style="29" customWidth="1"/>
    <col min="3850" max="3850" width="12.5703125" style="29"/>
    <col min="3851" max="3851" width="14.5703125" style="29" customWidth="1"/>
    <col min="3852" max="3852" width="3" style="29" customWidth="1"/>
    <col min="3853" max="3853" width="14.5703125" style="29" customWidth="1"/>
    <col min="3854" max="3859" width="12.5703125" style="29"/>
    <col min="3860" max="3860" width="14.42578125" style="29" customWidth="1"/>
    <col min="3861" max="3861" width="3.28515625" style="29" customWidth="1"/>
    <col min="3862" max="3862" width="13.42578125" style="29" customWidth="1"/>
    <col min="3863" max="3867" width="12.5703125" style="29"/>
    <col min="3868" max="3868" width="14.7109375" style="29" customWidth="1"/>
    <col min="3869" max="3869" width="3" style="29" customWidth="1"/>
    <col min="3870" max="3870" width="13.85546875" style="29" customWidth="1"/>
    <col min="3871" max="3875" width="12.5703125" style="29"/>
    <col min="3876" max="3876" width="14.5703125" style="29" customWidth="1"/>
    <col min="3877" max="3877" width="3.5703125" style="29" customWidth="1"/>
    <col min="3878" max="3878" width="14" style="29" customWidth="1"/>
    <col min="3879" max="3885" width="12.5703125" style="29"/>
    <col min="3886" max="3886" width="15.28515625" style="29" customWidth="1"/>
    <col min="3887" max="3887" width="2.7109375" style="29" customWidth="1"/>
    <col min="3888" max="3888" width="13.42578125" style="29" customWidth="1"/>
    <col min="3889" max="3895" width="12.5703125" style="29"/>
    <col min="3896" max="3896" width="15.140625" style="29" customWidth="1"/>
    <col min="3897" max="3897" width="2.7109375" style="29" customWidth="1"/>
    <col min="3898" max="3898" width="14.140625" style="29" customWidth="1"/>
    <col min="3899" max="3904" width="12.5703125" style="29"/>
    <col min="3905" max="3905" width="16.140625" style="29" customWidth="1"/>
    <col min="3906" max="3906" width="3.28515625" style="29" customWidth="1"/>
    <col min="3907" max="3907" width="13.5703125" style="29" customWidth="1"/>
    <col min="3908" max="3913" width="12.5703125" style="29"/>
    <col min="3914" max="3914" width="13.5703125" style="29" customWidth="1"/>
    <col min="3915" max="4095" width="12.5703125" style="29"/>
    <col min="4096" max="4096" width="32.85546875" style="29" customWidth="1"/>
    <col min="4097" max="4097" width="17.85546875" style="29" customWidth="1"/>
    <col min="4098" max="4098" width="32.28515625" style="29" customWidth="1"/>
    <col min="4099" max="4099" width="3.140625" style="29" customWidth="1"/>
    <col min="4100" max="4100" width="18.42578125" style="29" customWidth="1"/>
    <col min="4101" max="4101" width="13.5703125" style="29" customWidth="1"/>
    <col min="4102" max="4102" width="16.42578125" style="29" customWidth="1"/>
    <col min="4103" max="4104" width="13.7109375" style="29" customWidth="1"/>
    <col min="4105" max="4105" width="10" style="29" customWidth="1"/>
    <col min="4106" max="4106" width="12.5703125" style="29"/>
    <col min="4107" max="4107" width="14.5703125" style="29" customWidth="1"/>
    <col min="4108" max="4108" width="3" style="29" customWidth="1"/>
    <col min="4109" max="4109" width="14.5703125" style="29" customWidth="1"/>
    <col min="4110" max="4115" width="12.5703125" style="29"/>
    <col min="4116" max="4116" width="14.42578125" style="29" customWidth="1"/>
    <col min="4117" max="4117" width="3.28515625" style="29" customWidth="1"/>
    <col min="4118" max="4118" width="13.42578125" style="29" customWidth="1"/>
    <col min="4119" max="4123" width="12.5703125" style="29"/>
    <col min="4124" max="4124" width="14.7109375" style="29" customWidth="1"/>
    <col min="4125" max="4125" width="3" style="29" customWidth="1"/>
    <col min="4126" max="4126" width="13.85546875" style="29" customWidth="1"/>
    <col min="4127" max="4131" width="12.5703125" style="29"/>
    <col min="4132" max="4132" width="14.5703125" style="29" customWidth="1"/>
    <col min="4133" max="4133" width="3.5703125" style="29" customWidth="1"/>
    <col min="4134" max="4134" width="14" style="29" customWidth="1"/>
    <col min="4135" max="4141" width="12.5703125" style="29"/>
    <col min="4142" max="4142" width="15.28515625" style="29" customWidth="1"/>
    <col min="4143" max="4143" width="2.7109375" style="29" customWidth="1"/>
    <col min="4144" max="4144" width="13.42578125" style="29" customWidth="1"/>
    <col min="4145" max="4151" width="12.5703125" style="29"/>
    <col min="4152" max="4152" width="15.140625" style="29" customWidth="1"/>
    <col min="4153" max="4153" width="2.7109375" style="29" customWidth="1"/>
    <col min="4154" max="4154" width="14.140625" style="29" customWidth="1"/>
    <col min="4155" max="4160" width="12.5703125" style="29"/>
    <col min="4161" max="4161" width="16.140625" style="29" customWidth="1"/>
    <col min="4162" max="4162" width="3.28515625" style="29" customWidth="1"/>
    <col min="4163" max="4163" width="13.5703125" style="29" customWidth="1"/>
    <col min="4164" max="4169" width="12.5703125" style="29"/>
    <col min="4170" max="4170" width="13.5703125" style="29" customWidth="1"/>
    <col min="4171" max="4351" width="12.5703125" style="29"/>
    <col min="4352" max="4352" width="32.85546875" style="29" customWidth="1"/>
    <col min="4353" max="4353" width="17.85546875" style="29" customWidth="1"/>
    <col min="4354" max="4354" width="32.28515625" style="29" customWidth="1"/>
    <col min="4355" max="4355" width="3.140625" style="29" customWidth="1"/>
    <col min="4356" max="4356" width="18.42578125" style="29" customWidth="1"/>
    <col min="4357" max="4357" width="13.5703125" style="29" customWidth="1"/>
    <col min="4358" max="4358" width="16.42578125" style="29" customWidth="1"/>
    <col min="4359" max="4360" width="13.7109375" style="29" customWidth="1"/>
    <col min="4361" max="4361" width="10" style="29" customWidth="1"/>
    <col min="4362" max="4362" width="12.5703125" style="29"/>
    <col min="4363" max="4363" width="14.5703125" style="29" customWidth="1"/>
    <col min="4364" max="4364" width="3" style="29" customWidth="1"/>
    <col min="4365" max="4365" width="14.5703125" style="29" customWidth="1"/>
    <col min="4366" max="4371" width="12.5703125" style="29"/>
    <col min="4372" max="4372" width="14.42578125" style="29" customWidth="1"/>
    <col min="4373" max="4373" width="3.28515625" style="29" customWidth="1"/>
    <col min="4374" max="4374" width="13.42578125" style="29" customWidth="1"/>
    <col min="4375" max="4379" width="12.5703125" style="29"/>
    <col min="4380" max="4380" width="14.7109375" style="29" customWidth="1"/>
    <col min="4381" max="4381" width="3" style="29" customWidth="1"/>
    <col min="4382" max="4382" width="13.85546875" style="29" customWidth="1"/>
    <col min="4383" max="4387" width="12.5703125" style="29"/>
    <col min="4388" max="4388" width="14.5703125" style="29" customWidth="1"/>
    <col min="4389" max="4389" width="3.5703125" style="29" customWidth="1"/>
    <col min="4390" max="4390" width="14" style="29" customWidth="1"/>
    <col min="4391" max="4397" width="12.5703125" style="29"/>
    <col min="4398" max="4398" width="15.28515625" style="29" customWidth="1"/>
    <col min="4399" max="4399" width="2.7109375" style="29" customWidth="1"/>
    <col min="4400" max="4400" width="13.42578125" style="29" customWidth="1"/>
    <col min="4401" max="4407" width="12.5703125" style="29"/>
    <col min="4408" max="4408" width="15.140625" style="29" customWidth="1"/>
    <col min="4409" max="4409" width="2.7109375" style="29" customWidth="1"/>
    <col min="4410" max="4410" width="14.140625" style="29" customWidth="1"/>
    <col min="4411" max="4416" width="12.5703125" style="29"/>
    <col min="4417" max="4417" width="16.140625" style="29" customWidth="1"/>
    <col min="4418" max="4418" width="3.28515625" style="29" customWidth="1"/>
    <col min="4419" max="4419" width="13.5703125" style="29" customWidth="1"/>
    <col min="4420" max="4425" width="12.5703125" style="29"/>
    <col min="4426" max="4426" width="13.5703125" style="29" customWidth="1"/>
    <col min="4427" max="4607" width="12.5703125" style="29"/>
    <col min="4608" max="4608" width="32.85546875" style="29" customWidth="1"/>
    <col min="4609" max="4609" width="17.85546875" style="29" customWidth="1"/>
    <col min="4610" max="4610" width="32.28515625" style="29" customWidth="1"/>
    <col min="4611" max="4611" width="3.140625" style="29" customWidth="1"/>
    <col min="4612" max="4612" width="18.42578125" style="29" customWidth="1"/>
    <col min="4613" max="4613" width="13.5703125" style="29" customWidth="1"/>
    <col min="4614" max="4614" width="16.42578125" style="29" customWidth="1"/>
    <col min="4615" max="4616" width="13.7109375" style="29" customWidth="1"/>
    <col min="4617" max="4617" width="10" style="29" customWidth="1"/>
    <col min="4618" max="4618" width="12.5703125" style="29"/>
    <col min="4619" max="4619" width="14.5703125" style="29" customWidth="1"/>
    <col min="4620" max="4620" width="3" style="29" customWidth="1"/>
    <col min="4621" max="4621" width="14.5703125" style="29" customWidth="1"/>
    <col min="4622" max="4627" width="12.5703125" style="29"/>
    <col min="4628" max="4628" width="14.42578125" style="29" customWidth="1"/>
    <col min="4629" max="4629" width="3.28515625" style="29" customWidth="1"/>
    <col min="4630" max="4630" width="13.42578125" style="29" customWidth="1"/>
    <col min="4631" max="4635" width="12.5703125" style="29"/>
    <col min="4636" max="4636" width="14.7109375" style="29" customWidth="1"/>
    <col min="4637" max="4637" width="3" style="29" customWidth="1"/>
    <col min="4638" max="4638" width="13.85546875" style="29" customWidth="1"/>
    <col min="4639" max="4643" width="12.5703125" style="29"/>
    <col min="4644" max="4644" width="14.5703125" style="29" customWidth="1"/>
    <col min="4645" max="4645" width="3.5703125" style="29" customWidth="1"/>
    <col min="4646" max="4646" width="14" style="29" customWidth="1"/>
    <col min="4647" max="4653" width="12.5703125" style="29"/>
    <col min="4654" max="4654" width="15.28515625" style="29" customWidth="1"/>
    <col min="4655" max="4655" width="2.7109375" style="29" customWidth="1"/>
    <col min="4656" max="4656" width="13.42578125" style="29" customWidth="1"/>
    <col min="4657" max="4663" width="12.5703125" style="29"/>
    <col min="4664" max="4664" width="15.140625" style="29" customWidth="1"/>
    <col min="4665" max="4665" width="2.7109375" style="29" customWidth="1"/>
    <col min="4666" max="4666" width="14.140625" style="29" customWidth="1"/>
    <col min="4667" max="4672" width="12.5703125" style="29"/>
    <col min="4673" max="4673" width="16.140625" style="29" customWidth="1"/>
    <col min="4674" max="4674" width="3.28515625" style="29" customWidth="1"/>
    <col min="4675" max="4675" width="13.5703125" style="29" customWidth="1"/>
    <col min="4676" max="4681" width="12.5703125" style="29"/>
    <col min="4682" max="4682" width="13.5703125" style="29" customWidth="1"/>
    <col min="4683" max="4863" width="12.5703125" style="29"/>
    <col min="4864" max="4864" width="32.85546875" style="29" customWidth="1"/>
    <col min="4865" max="4865" width="17.85546875" style="29" customWidth="1"/>
    <col min="4866" max="4866" width="32.28515625" style="29" customWidth="1"/>
    <col min="4867" max="4867" width="3.140625" style="29" customWidth="1"/>
    <col min="4868" max="4868" width="18.42578125" style="29" customWidth="1"/>
    <col min="4869" max="4869" width="13.5703125" style="29" customWidth="1"/>
    <col min="4870" max="4870" width="16.42578125" style="29" customWidth="1"/>
    <col min="4871" max="4872" width="13.7109375" style="29" customWidth="1"/>
    <col min="4873" max="4873" width="10" style="29" customWidth="1"/>
    <col min="4874" max="4874" width="12.5703125" style="29"/>
    <col min="4875" max="4875" width="14.5703125" style="29" customWidth="1"/>
    <col min="4876" max="4876" width="3" style="29" customWidth="1"/>
    <col min="4877" max="4877" width="14.5703125" style="29" customWidth="1"/>
    <col min="4878" max="4883" width="12.5703125" style="29"/>
    <col min="4884" max="4884" width="14.42578125" style="29" customWidth="1"/>
    <col min="4885" max="4885" width="3.28515625" style="29" customWidth="1"/>
    <col min="4886" max="4886" width="13.42578125" style="29" customWidth="1"/>
    <col min="4887" max="4891" width="12.5703125" style="29"/>
    <col min="4892" max="4892" width="14.7109375" style="29" customWidth="1"/>
    <col min="4893" max="4893" width="3" style="29" customWidth="1"/>
    <col min="4894" max="4894" width="13.85546875" style="29" customWidth="1"/>
    <col min="4895" max="4899" width="12.5703125" style="29"/>
    <col min="4900" max="4900" width="14.5703125" style="29" customWidth="1"/>
    <col min="4901" max="4901" width="3.5703125" style="29" customWidth="1"/>
    <col min="4902" max="4902" width="14" style="29" customWidth="1"/>
    <col min="4903" max="4909" width="12.5703125" style="29"/>
    <col min="4910" max="4910" width="15.28515625" style="29" customWidth="1"/>
    <col min="4911" max="4911" width="2.7109375" style="29" customWidth="1"/>
    <col min="4912" max="4912" width="13.42578125" style="29" customWidth="1"/>
    <col min="4913" max="4919" width="12.5703125" style="29"/>
    <col min="4920" max="4920" width="15.140625" style="29" customWidth="1"/>
    <col min="4921" max="4921" width="2.7109375" style="29" customWidth="1"/>
    <col min="4922" max="4922" width="14.140625" style="29" customWidth="1"/>
    <col min="4923" max="4928" width="12.5703125" style="29"/>
    <col min="4929" max="4929" width="16.140625" style="29" customWidth="1"/>
    <col min="4930" max="4930" width="3.28515625" style="29" customWidth="1"/>
    <col min="4931" max="4931" width="13.5703125" style="29" customWidth="1"/>
    <col min="4932" max="4937" width="12.5703125" style="29"/>
    <col min="4938" max="4938" width="13.5703125" style="29" customWidth="1"/>
    <col min="4939" max="5119" width="12.5703125" style="29"/>
    <col min="5120" max="5120" width="32.85546875" style="29" customWidth="1"/>
    <col min="5121" max="5121" width="17.85546875" style="29" customWidth="1"/>
    <col min="5122" max="5122" width="32.28515625" style="29" customWidth="1"/>
    <col min="5123" max="5123" width="3.140625" style="29" customWidth="1"/>
    <col min="5124" max="5124" width="18.42578125" style="29" customWidth="1"/>
    <col min="5125" max="5125" width="13.5703125" style="29" customWidth="1"/>
    <col min="5126" max="5126" width="16.42578125" style="29" customWidth="1"/>
    <col min="5127" max="5128" width="13.7109375" style="29" customWidth="1"/>
    <col min="5129" max="5129" width="10" style="29" customWidth="1"/>
    <col min="5130" max="5130" width="12.5703125" style="29"/>
    <col min="5131" max="5131" width="14.5703125" style="29" customWidth="1"/>
    <col min="5132" max="5132" width="3" style="29" customWidth="1"/>
    <col min="5133" max="5133" width="14.5703125" style="29" customWidth="1"/>
    <col min="5134" max="5139" width="12.5703125" style="29"/>
    <col min="5140" max="5140" width="14.42578125" style="29" customWidth="1"/>
    <col min="5141" max="5141" width="3.28515625" style="29" customWidth="1"/>
    <col min="5142" max="5142" width="13.42578125" style="29" customWidth="1"/>
    <col min="5143" max="5147" width="12.5703125" style="29"/>
    <col min="5148" max="5148" width="14.7109375" style="29" customWidth="1"/>
    <col min="5149" max="5149" width="3" style="29" customWidth="1"/>
    <col min="5150" max="5150" width="13.85546875" style="29" customWidth="1"/>
    <col min="5151" max="5155" width="12.5703125" style="29"/>
    <col min="5156" max="5156" width="14.5703125" style="29" customWidth="1"/>
    <col min="5157" max="5157" width="3.5703125" style="29" customWidth="1"/>
    <col min="5158" max="5158" width="14" style="29" customWidth="1"/>
    <col min="5159" max="5165" width="12.5703125" style="29"/>
    <col min="5166" max="5166" width="15.28515625" style="29" customWidth="1"/>
    <col min="5167" max="5167" width="2.7109375" style="29" customWidth="1"/>
    <col min="5168" max="5168" width="13.42578125" style="29" customWidth="1"/>
    <col min="5169" max="5175" width="12.5703125" style="29"/>
    <col min="5176" max="5176" width="15.140625" style="29" customWidth="1"/>
    <col min="5177" max="5177" width="2.7109375" style="29" customWidth="1"/>
    <col min="5178" max="5178" width="14.140625" style="29" customWidth="1"/>
    <col min="5179" max="5184" width="12.5703125" style="29"/>
    <col min="5185" max="5185" width="16.140625" style="29" customWidth="1"/>
    <col min="5186" max="5186" width="3.28515625" style="29" customWidth="1"/>
    <col min="5187" max="5187" width="13.5703125" style="29" customWidth="1"/>
    <col min="5188" max="5193" width="12.5703125" style="29"/>
    <col min="5194" max="5194" width="13.5703125" style="29" customWidth="1"/>
    <col min="5195" max="5375" width="12.5703125" style="29"/>
    <col min="5376" max="5376" width="32.85546875" style="29" customWidth="1"/>
    <col min="5377" max="5377" width="17.85546875" style="29" customWidth="1"/>
    <col min="5378" max="5378" width="32.28515625" style="29" customWidth="1"/>
    <col min="5379" max="5379" width="3.140625" style="29" customWidth="1"/>
    <col min="5380" max="5380" width="18.42578125" style="29" customWidth="1"/>
    <col min="5381" max="5381" width="13.5703125" style="29" customWidth="1"/>
    <col min="5382" max="5382" width="16.42578125" style="29" customWidth="1"/>
    <col min="5383" max="5384" width="13.7109375" style="29" customWidth="1"/>
    <col min="5385" max="5385" width="10" style="29" customWidth="1"/>
    <col min="5386" max="5386" width="12.5703125" style="29"/>
    <col min="5387" max="5387" width="14.5703125" style="29" customWidth="1"/>
    <col min="5388" max="5388" width="3" style="29" customWidth="1"/>
    <col min="5389" max="5389" width="14.5703125" style="29" customWidth="1"/>
    <col min="5390" max="5395" width="12.5703125" style="29"/>
    <col min="5396" max="5396" width="14.42578125" style="29" customWidth="1"/>
    <col min="5397" max="5397" width="3.28515625" style="29" customWidth="1"/>
    <col min="5398" max="5398" width="13.42578125" style="29" customWidth="1"/>
    <col min="5399" max="5403" width="12.5703125" style="29"/>
    <col min="5404" max="5404" width="14.7109375" style="29" customWidth="1"/>
    <col min="5405" max="5405" width="3" style="29" customWidth="1"/>
    <col min="5406" max="5406" width="13.85546875" style="29" customWidth="1"/>
    <col min="5407" max="5411" width="12.5703125" style="29"/>
    <col min="5412" max="5412" width="14.5703125" style="29" customWidth="1"/>
    <col min="5413" max="5413" width="3.5703125" style="29" customWidth="1"/>
    <col min="5414" max="5414" width="14" style="29" customWidth="1"/>
    <col min="5415" max="5421" width="12.5703125" style="29"/>
    <col min="5422" max="5422" width="15.28515625" style="29" customWidth="1"/>
    <col min="5423" max="5423" width="2.7109375" style="29" customWidth="1"/>
    <col min="5424" max="5424" width="13.42578125" style="29" customWidth="1"/>
    <col min="5425" max="5431" width="12.5703125" style="29"/>
    <col min="5432" max="5432" width="15.140625" style="29" customWidth="1"/>
    <col min="5433" max="5433" width="2.7109375" style="29" customWidth="1"/>
    <col min="5434" max="5434" width="14.140625" style="29" customWidth="1"/>
    <col min="5435" max="5440" width="12.5703125" style="29"/>
    <col min="5441" max="5441" width="16.140625" style="29" customWidth="1"/>
    <col min="5442" max="5442" width="3.28515625" style="29" customWidth="1"/>
    <col min="5443" max="5443" width="13.5703125" style="29" customWidth="1"/>
    <col min="5444" max="5449" width="12.5703125" style="29"/>
    <col min="5450" max="5450" width="13.5703125" style="29" customWidth="1"/>
    <col min="5451" max="5631" width="12.5703125" style="29"/>
    <col min="5632" max="5632" width="32.85546875" style="29" customWidth="1"/>
    <col min="5633" max="5633" width="17.85546875" style="29" customWidth="1"/>
    <col min="5634" max="5634" width="32.28515625" style="29" customWidth="1"/>
    <col min="5635" max="5635" width="3.140625" style="29" customWidth="1"/>
    <col min="5636" max="5636" width="18.42578125" style="29" customWidth="1"/>
    <col min="5637" max="5637" width="13.5703125" style="29" customWidth="1"/>
    <col min="5638" max="5638" width="16.42578125" style="29" customWidth="1"/>
    <col min="5639" max="5640" width="13.7109375" style="29" customWidth="1"/>
    <col min="5641" max="5641" width="10" style="29" customWidth="1"/>
    <col min="5642" max="5642" width="12.5703125" style="29"/>
    <col min="5643" max="5643" width="14.5703125" style="29" customWidth="1"/>
    <col min="5644" max="5644" width="3" style="29" customWidth="1"/>
    <col min="5645" max="5645" width="14.5703125" style="29" customWidth="1"/>
    <col min="5646" max="5651" width="12.5703125" style="29"/>
    <col min="5652" max="5652" width="14.42578125" style="29" customWidth="1"/>
    <col min="5653" max="5653" width="3.28515625" style="29" customWidth="1"/>
    <col min="5654" max="5654" width="13.42578125" style="29" customWidth="1"/>
    <col min="5655" max="5659" width="12.5703125" style="29"/>
    <col min="5660" max="5660" width="14.7109375" style="29" customWidth="1"/>
    <col min="5661" max="5661" width="3" style="29" customWidth="1"/>
    <col min="5662" max="5662" width="13.85546875" style="29" customWidth="1"/>
    <col min="5663" max="5667" width="12.5703125" style="29"/>
    <col min="5668" max="5668" width="14.5703125" style="29" customWidth="1"/>
    <col min="5669" max="5669" width="3.5703125" style="29" customWidth="1"/>
    <col min="5670" max="5670" width="14" style="29" customWidth="1"/>
    <col min="5671" max="5677" width="12.5703125" style="29"/>
    <col min="5678" max="5678" width="15.28515625" style="29" customWidth="1"/>
    <col min="5679" max="5679" width="2.7109375" style="29" customWidth="1"/>
    <col min="5680" max="5680" width="13.42578125" style="29" customWidth="1"/>
    <col min="5681" max="5687" width="12.5703125" style="29"/>
    <col min="5688" max="5688" width="15.140625" style="29" customWidth="1"/>
    <col min="5689" max="5689" width="2.7109375" style="29" customWidth="1"/>
    <col min="5690" max="5690" width="14.140625" style="29" customWidth="1"/>
    <col min="5691" max="5696" width="12.5703125" style="29"/>
    <col min="5697" max="5697" width="16.140625" style="29" customWidth="1"/>
    <col min="5698" max="5698" width="3.28515625" style="29" customWidth="1"/>
    <col min="5699" max="5699" width="13.5703125" style="29" customWidth="1"/>
    <col min="5700" max="5705" width="12.5703125" style="29"/>
    <col min="5706" max="5706" width="13.5703125" style="29" customWidth="1"/>
    <col min="5707" max="5887" width="12.5703125" style="29"/>
    <col min="5888" max="5888" width="32.85546875" style="29" customWidth="1"/>
    <col min="5889" max="5889" width="17.85546875" style="29" customWidth="1"/>
    <col min="5890" max="5890" width="32.28515625" style="29" customWidth="1"/>
    <col min="5891" max="5891" width="3.140625" style="29" customWidth="1"/>
    <col min="5892" max="5892" width="18.42578125" style="29" customWidth="1"/>
    <col min="5893" max="5893" width="13.5703125" style="29" customWidth="1"/>
    <col min="5894" max="5894" width="16.42578125" style="29" customWidth="1"/>
    <col min="5895" max="5896" width="13.7109375" style="29" customWidth="1"/>
    <col min="5897" max="5897" width="10" style="29" customWidth="1"/>
    <col min="5898" max="5898" width="12.5703125" style="29"/>
    <col min="5899" max="5899" width="14.5703125" style="29" customWidth="1"/>
    <col min="5900" max="5900" width="3" style="29" customWidth="1"/>
    <col min="5901" max="5901" width="14.5703125" style="29" customWidth="1"/>
    <col min="5902" max="5907" width="12.5703125" style="29"/>
    <col min="5908" max="5908" width="14.42578125" style="29" customWidth="1"/>
    <col min="5909" max="5909" width="3.28515625" style="29" customWidth="1"/>
    <col min="5910" max="5910" width="13.42578125" style="29" customWidth="1"/>
    <col min="5911" max="5915" width="12.5703125" style="29"/>
    <col min="5916" max="5916" width="14.7109375" style="29" customWidth="1"/>
    <col min="5917" max="5917" width="3" style="29" customWidth="1"/>
    <col min="5918" max="5918" width="13.85546875" style="29" customWidth="1"/>
    <col min="5919" max="5923" width="12.5703125" style="29"/>
    <col min="5924" max="5924" width="14.5703125" style="29" customWidth="1"/>
    <col min="5925" max="5925" width="3.5703125" style="29" customWidth="1"/>
    <col min="5926" max="5926" width="14" style="29" customWidth="1"/>
    <col min="5927" max="5933" width="12.5703125" style="29"/>
    <col min="5934" max="5934" width="15.28515625" style="29" customWidth="1"/>
    <col min="5935" max="5935" width="2.7109375" style="29" customWidth="1"/>
    <col min="5936" max="5936" width="13.42578125" style="29" customWidth="1"/>
    <col min="5937" max="5943" width="12.5703125" style="29"/>
    <col min="5944" max="5944" width="15.140625" style="29" customWidth="1"/>
    <col min="5945" max="5945" width="2.7109375" style="29" customWidth="1"/>
    <col min="5946" max="5946" width="14.140625" style="29" customWidth="1"/>
    <col min="5947" max="5952" width="12.5703125" style="29"/>
    <col min="5953" max="5953" width="16.140625" style="29" customWidth="1"/>
    <col min="5954" max="5954" width="3.28515625" style="29" customWidth="1"/>
    <col min="5955" max="5955" width="13.5703125" style="29" customWidth="1"/>
    <col min="5956" max="5961" width="12.5703125" style="29"/>
    <col min="5962" max="5962" width="13.5703125" style="29" customWidth="1"/>
    <col min="5963" max="6143" width="12.5703125" style="29"/>
    <col min="6144" max="6144" width="32.85546875" style="29" customWidth="1"/>
    <col min="6145" max="6145" width="17.85546875" style="29" customWidth="1"/>
    <col min="6146" max="6146" width="32.28515625" style="29" customWidth="1"/>
    <col min="6147" max="6147" width="3.140625" style="29" customWidth="1"/>
    <col min="6148" max="6148" width="18.42578125" style="29" customWidth="1"/>
    <col min="6149" max="6149" width="13.5703125" style="29" customWidth="1"/>
    <col min="6150" max="6150" width="16.42578125" style="29" customWidth="1"/>
    <col min="6151" max="6152" width="13.7109375" style="29" customWidth="1"/>
    <col min="6153" max="6153" width="10" style="29" customWidth="1"/>
    <col min="6154" max="6154" width="12.5703125" style="29"/>
    <col min="6155" max="6155" width="14.5703125" style="29" customWidth="1"/>
    <col min="6156" max="6156" width="3" style="29" customWidth="1"/>
    <col min="6157" max="6157" width="14.5703125" style="29" customWidth="1"/>
    <col min="6158" max="6163" width="12.5703125" style="29"/>
    <col min="6164" max="6164" width="14.42578125" style="29" customWidth="1"/>
    <col min="6165" max="6165" width="3.28515625" style="29" customWidth="1"/>
    <col min="6166" max="6166" width="13.42578125" style="29" customWidth="1"/>
    <col min="6167" max="6171" width="12.5703125" style="29"/>
    <col min="6172" max="6172" width="14.7109375" style="29" customWidth="1"/>
    <col min="6173" max="6173" width="3" style="29" customWidth="1"/>
    <col min="6174" max="6174" width="13.85546875" style="29" customWidth="1"/>
    <col min="6175" max="6179" width="12.5703125" style="29"/>
    <col min="6180" max="6180" width="14.5703125" style="29" customWidth="1"/>
    <col min="6181" max="6181" width="3.5703125" style="29" customWidth="1"/>
    <col min="6182" max="6182" width="14" style="29" customWidth="1"/>
    <col min="6183" max="6189" width="12.5703125" style="29"/>
    <col min="6190" max="6190" width="15.28515625" style="29" customWidth="1"/>
    <col min="6191" max="6191" width="2.7109375" style="29" customWidth="1"/>
    <col min="6192" max="6192" width="13.42578125" style="29" customWidth="1"/>
    <col min="6193" max="6199" width="12.5703125" style="29"/>
    <col min="6200" max="6200" width="15.140625" style="29" customWidth="1"/>
    <col min="6201" max="6201" width="2.7109375" style="29" customWidth="1"/>
    <col min="6202" max="6202" width="14.140625" style="29" customWidth="1"/>
    <col min="6203" max="6208" width="12.5703125" style="29"/>
    <col min="6209" max="6209" width="16.140625" style="29" customWidth="1"/>
    <col min="6210" max="6210" width="3.28515625" style="29" customWidth="1"/>
    <col min="6211" max="6211" width="13.5703125" style="29" customWidth="1"/>
    <col min="6212" max="6217" width="12.5703125" style="29"/>
    <col min="6218" max="6218" width="13.5703125" style="29" customWidth="1"/>
    <col min="6219" max="6399" width="12.5703125" style="29"/>
    <col min="6400" max="6400" width="32.85546875" style="29" customWidth="1"/>
    <col min="6401" max="6401" width="17.85546875" style="29" customWidth="1"/>
    <col min="6402" max="6402" width="32.28515625" style="29" customWidth="1"/>
    <col min="6403" max="6403" width="3.140625" style="29" customWidth="1"/>
    <col min="6404" max="6404" width="18.42578125" style="29" customWidth="1"/>
    <col min="6405" max="6405" width="13.5703125" style="29" customWidth="1"/>
    <col min="6406" max="6406" width="16.42578125" style="29" customWidth="1"/>
    <col min="6407" max="6408" width="13.7109375" style="29" customWidth="1"/>
    <col min="6409" max="6409" width="10" style="29" customWidth="1"/>
    <col min="6410" max="6410" width="12.5703125" style="29"/>
    <col min="6411" max="6411" width="14.5703125" style="29" customWidth="1"/>
    <col min="6412" max="6412" width="3" style="29" customWidth="1"/>
    <col min="6413" max="6413" width="14.5703125" style="29" customWidth="1"/>
    <col min="6414" max="6419" width="12.5703125" style="29"/>
    <col min="6420" max="6420" width="14.42578125" style="29" customWidth="1"/>
    <col min="6421" max="6421" width="3.28515625" style="29" customWidth="1"/>
    <col min="6422" max="6422" width="13.42578125" style="29" customWidth="1"/>
    <col min="6423" max="6427" width="12.5703125" style="29"/>
    <col min="6428" max="6428" width="14.7109375" style="29" customWidth="1"/>
    <col min="6429" max="6429" width="3" style="29" customWidth="1"/>
    <col min="6430" max="6430" width="13.85546875" style="29" customWidth="1"/>
    <col min="6431" max="6435" width="12.5703125" style="29"/>
    <col min="6436" max="6436" width="14.5703125" style="29" customWidth="1"/>
    <col min="6437" max="6437" width="3.5703125" style="29" customWidth="1"/>
    <col min="6438" max="6438" width="14" style="29" customWidth="1"/>
    <col min="6439" max="6445" width="12.5703125" style="29"/>
    <col min="6446" max="6446" width="15.28515625" style="29" customWidth="1"/>
    <col min="6447" max="6447" width="2.7109375" style="29" customWidth="1"/>
    <col min="6448" max="6448" width="13.42578125" style="29" customWidth="1"/>
    <col min="6449" max="6455" width="12.5703125" style="29"/>
    <col min="6456" max="6456" width="15.140625" style="29" customWidth="1"/>
    <col min="6457" max="6457" width="2.7109375" style="29" customWidth="1"/>
    <col min="6458" max="6458" width="14.140625" style="29" customWidth="1"/>
    <col min="6459" max="6464" width="12.5703125" style="29"/>
    <col min="6465" max="6465" width="16.140625" style="29" customWidth="1"/>
    <col min="6466" max="6466" width="3.28515625" style="29" customWidth="1"/>
    <col min="6467" max="6467" width="13.5703125" style="29" customWidth="1"/>
    <col min="6468" max="6473" width="12.5703125" style="29"/>
    <col min="6474" max="6474" width="13.5703125" style="29" customWidth="1"/>
    <col min="6475" max="6655" width="12.5703125" style="29"/>
    <col min="6656" max="6656" width="32.85546875" style="29" customWidth="1"/>
    <col min="6657" max="6657" width="17.85546875" style="29" customWidth="1"/>
    <col min="6658" max="6658" width="32.28515625" style="29" customWidth="1"/>
    <col min="6659" max="6659" width="3.140625" style="29" customWidth="1"/>
    <col min="6660" max="6660" width="18.42578125" style="29" customWidth="1"/>
    <col min="6661" max="6661" width="13.5703125" style="29" customWidth="1"/>
    <col min="6662" max="6662" width="16.42578125" style="29" customWidth="1"/>
    <col min="6663" max="6664" width="13.7109375" style="29" customWidth="1"/>
    <col min="6665" max="6665" width="10" style="29" customWidth="1"/>
    <col min="6666" max="6666" width="12.5703125" style="29"/>
    <col min="6667" max="6667" width="14.5703125" style="29" customWidth="1"/>
    <col min="6668" max="6668" width="3" style="29" customWidth="1"/>
    <col min="6669" max="6669" width="14.5703125" style="29" customWidth="1"/>
    <col min="6670" max="6675" width="12.5703125" style="29"/>
    <col min="6676" max="6676" width="14.42578125" style="29" customWidth="1"/>
    <col min="6677" max="6677" width="3.28515625" style="29" customWidth="1"/>
    <col min="6678" max="6678" width="13.42578125" style="29" customWidth="1"/>
    <col min="6679" max="6683" width="12.5703125" style="29"/>
    <col min="6684" max="6684" width="14.7109375" style="29" customWidth="1"/>
    <col min="6685" max="6685" width="3" style="29" customWidth="1"/>
    <col min="6686" max="6686" width="13.85546875" style="29" customWidth="1"/>
    <col min="6687" max="6691" width="12.5703125" style="29"/>
    <col min="6692" max="6692" width="14.5703125" style="29" customWidth="1"/>
    <col min="6693" max="6693" width="3.5703125" style="29" customWidth="1"/>
    <col min="6694" max="6694" width="14" style="29" customWidth="1"/>
    <col min="6695" max="6701" width="12.5703125" style="29"/>
    <col min="6702" max="6702" width="15.28515625" style="29" customWidth="1"/>
    <col min="6703" max="6703" width="2.7109375" style="29" customWidth="1"/>
    <col min="6704" max="6704" width="13.42578125" style="29" customWidth="1"/>
    <col min="6705" max="6711" width="12.5703125" style="29"/>
    <col min="6712" max="6712" width="15.140625" style="29" customWidth="1"/>
    <col min="6713" max="6713" width="2.7109375" style="29" customWidth="1"/>
    <col min="6714" max="6714" width="14.140625" style="29" customWidth="1"/>
    <col min="6715" max="6720" width="12.5703125" style="29"/>
    <col min="6721" max="6721" width="16.140625" style="29" customWidth="1"/>
    <col min="6722" max="6722" width="3.28515625" style="29" customWidth="1"/>
    <col min="6723" max="6723" width="13.5703125" style="29" customWidth="1"/>
    <col min="6724" max="6729" width="12.5703125" style="29"/>
    <col min="6730" max="6730" width="13.5703125" style="29" customWidth="1"/>
    <col min="6731" max="6911" width="12.5703125" style="29"/>
    <col min="6912" max="6912" width="32.85546875" style="29" customWidth="1"/>
    <col min="6913" max="6913" width="17.85546875" style="29" customWidth="1"/>
    <col min="6914" max="6914" width="32.28515625" style="29" customWidth="1"/>
    <col min="6915" max="6915" width="3.140625" style="29" customWidth="1"/>
    <col min="6916" max="6916" width="18.42578125" style="29" customWidth="1"/>
    <col min="6917" max="6917" width="13.5703125" style="29" customWidth="1"/>
    <col min="6918" max="6918" width="16.42578125" style="29" customWidth="1"/>
    <col min="6919" max="6920" width="13.7109375" style="29" customWidth="1"/>
    <col min="6921" max="6921" width="10" style="29" customWidth="1"/>
    <col min="6922" max="6922" width="12.5703125" style="29"/>
    <col min="6923" max="6923" width="14.5703125" style="29" customWidth="1"/>
    <col min="6924" max="6924" width="3" style="29" customWidth="1"/>
    <col min="6925" max="6925" width="14.5703125" style="29" customWidth="1"/>
    <col min="6926" max="6931" width="12.5703125" style="29"/>
    <col min="6932" max="6932" width="14.42578125" style="29" customWidth="1"/>
    <col min="6933" max="6933" width="3.28515625" style="29" customWidth="1"/>
    <col min="6934" max="6934" width="13.42578125" style="29" customWidth="1"/>
    <col min="6935" max="6939" width="12.5703125" style="29"/>
    <col min="6940" max="6940" width="14.7109375" style="29" customWidth="1"/>
    <col min="6941" max="6941" width="3" style="29" customWidth="1"/>
    <col min="6942" max="6942" width="13.85546875" style="29" customWidth="1"/>
    <col min="6943" max="6947" width="12.5703125" style="29"/>
    <col min="6948" max="6948" width="14.5703125" style="29" customWidth="1"/>
    <col min="6949" max="6949" width="3.5703125" style="29" customWidth="1"/>
    <col min="6950" max="6950" width="14" style="29" customWidth="1"/>
    <col min="6951" max="6957" width="12.5703125" style="29"/>
    <col min="6958" max="6958" width="15.28515625" style="29" customWidth="1"/>
    <col min="6959" max="6959" width="2.7109375" style="29" customWidth="1"/>
    <col min="6960" max="6960" width="13.42578125" style="29" customWidth="1"/>
    <col min="6961" max="6967" width="12.5703125" style="29"/>
    <col min="6968" max="6968" width="15.140625" style="29" customWidth="1"/>
    <col min="6969" max="6969" width="2.7109375" style="29" customWidth="1"/>
    <col min="6970" max="6970" width="14.140625" style="29" customWidth="1"/>
    <col min="6971" max="6976" width="12.5703125" style="29"/>
    <col min="6977" max="6977" width="16.140625" style="29" customWidth="1"/>
    <col min="6978" max="6978" width="3.28515625" style="29" customWidth="1"/>
    <col min="6979" max="6979" width="13.5703125" style="29" customWidth="1"/>
    <col min="6980" max="6985" width="12.5703125" style="29"/>
    <col min="6986" max="6986" width="13.5703125" style="29" customWidth="1"/>
    <col min="6987" max="7167" width="12.5703125" style="29"/>
    <col min="7168" max="7168" width="32.85546875" style="29" customWidth="1"/>
    <col min="7169" max="7169" width="17.85546875" style="29" customWidth="1"/>
    <col min="7170" max="7170" width="32.28515625" style="29" customWidth="1"/>
    <col min="7171" max="7171" width="3.140625" style="29" customWidth="1"/>
    <col min="7172" max="7172" width="18.42578125" style="29" customWidth="1"/>
    <col min="7173" max="7173" width="13.5703125" style="29" customWidth="1"/>
    <col min="7174" max="7174" width="16.42578125" style="29" customWidth="1"/>
    <col min="7175" max="7176" width="13.7109375" style="29" customWidth="1"/>
    <col min="7177" max="7177" width="10" style="29" customWidth="1"/>
    <col min="7178" max="7178" width="12.5703125" style="29"/>
    <col min="7179" max="7179" width="14.5703125" style="29" customWidth="1"/>
    <col min="7180" max="7180" width="3" style="29" customWidth="1"/>
    <col min="7181" max="7181" width="14.5703125" style="29" customWidth="1"/>
    <col min="7182" max="7187" width="12.5703125" style="29"/>
    <col min="7188" max="7188" width="14.42578125" style="29" customWidth="1"/>
    <col min="7189" max="7189" width="3.28515625" style="29" customWidth="1"/>
    <col min="7190" max="7190" width="13.42578125" style="29" customWidth="1"/>
    <col min="7191" max="7195" width="12.5703125" style="29"/>
    <col min="7196" max="7196" width="14.7109375" style="29" customWidth="1"/>
    <col min="7197" max="7197" width="3" style="29" customWidth="1"/>
    <col min="7198" max="7198" width="13.85546875" style="29" customWidth="1"/>
    <col min="7199" max="7203" width="12.5703125" style="29"/>
    <col min="7204" max="7204" width="14.5703125" style="29" customWidth="1"/>
    <col min="7205" max="7205" width="3.5703125" style="29" customWidth="1"/>
    <col min="7206" max="7206" width="14" style="29" customWidth="1"/>
    <col min="7207" max="7213" width="12.5703125" style="29"/>
    <col min="7214" max="7214" width="15.28515625" style="29" customWidth="1"/>
    <col min="7215" max="7215" width="2.7109375" style="29" customWidth="1"/>
    <col min="7216" max="7216" width="13.42578125" style="29" customWidth="1"/>
    <col min="7217" max="7223" width="12.5703125" style="29"/>
    <col min="7224" max="7224" width="15.140625" style="29" customWidth="1"/>
    <col min="7225" max="7225" width="2.7109375" style="29" customWidth="1"/>
    <col min="7226" max="7226" width="14.140625" style="29" customWidth="1"/>
    <col min="7227" max="7232" width="12.5703125" style="29"/>
    <col min="7233" max="7233" width="16.140625" style="29" customWidth="1"/>
    <col min="7234" max="7234" width="3.28515625" style="29" customWidth="1"/>
    <col min="7235" max="7235" width="13.5703125" style="29" customWidth="1"/>
    <col min="7236" max="7241" width="12.5703125" style="29"/>
    <col min="7242" max="7242" width="13.5703125" style="29" customWidth="1"/>
    <col min="7243" max="7423" width="12.5703125" style="29"/>
    <col min="7424" max="7424" width="32.85546875" style="29" customWidth="1"/>
    <col min="7425" max="7425" width="17.85546875" style="29" customWidth="1"/>
    <col min="7426" max="7426" width="32.28515625" style="29" customWidth="1"/>
    <col min="7427" max="7427" width="3.140625" style="29" customWidth="1"/>
    <col min="7428" max="7428" width="18.42578125" style="29" customWidth="1"/>
    <col min="7429" max="7429" width="13.5703125" style="29" customWidth="1"/>
    <col min="7430" max="7430" width="16.42578125" style="29" customWidth="1"/>
    <col min="7431" max="7432" width="13.7109375" style="29" customWidth="1"/>
    <col min="7433" max="7433" width="10" style="29" customWidth="1"/>
    <col min="7434" max="7434" width="12.5703125" style="29"/>
    <col min="7435" max="7435" width="14.5703125" style="29" customWidth="1"/>
    <col min="7436" max="7436" width="3" style="29" customWidth="1"/>
    <col min="7437" max="7437" width="14.5703125" style="29" customWidth="1"/>
    <col min="7438" max="7443" width="12.5703125" style="29"/>
    <col min="7444" max="7444" width="14.42578125" style="29" customWidth="1"/>
    <col min="7445" max="7445" width="3.28515625" style="29" customWidth="1"/>
    <col min="7446" max="7446" width="13.42578125" style="29" customWidth="1"/>
    <col min="7447" max="7451" width="12.5703125" style="29"/>
    <col min="7452" max="7452" width="14.7109375" style="29" customWidth="1"/>
    <col min="7453" max="7453" width="3" style="29" customWidth="1"/>
    <col min="7454" max="7454" width="13.85546875" style="29" customWidth="1"/>
    <col min="7455" max="7459" width="12.5703125" style="29"/>
    <col min="7460" max="7460" width="14.5703125" style="29" customWidth="1"/>
    <col min="7461" max="7461" width="3.5703125" style="29" customWidth="1"/>
    <col min="7462" max="7462" width="14" style="29" customWidth="1"/>
    <col min="7463" max="7469" width="12.5703125" style="29"/>
    <col min="7470" max="7470" width="15.28515625" style="29" customWidth="1"/>
    <col min="7471" max="7471" width="2.7109375" style="29" customWidth="1"/>
    <col min="7472" max="7472" width="13.42578125" style="29" customWidth="1"/>
    <col min="7473" max="7479" width="12.5703125" style="29"/>
    <col min="7480" max="7480" width="15.140625" style="29" customWidth="1"/>
    <col min="7481" max="7481" width="2.7109375" style="29" customWidth="1"/>
    <col min="7482" max="7482" width="14.140625" style="29" customWidth="1"/>
    <col min="7483" max="7488" width="12.5703125" style="29"/>
    <col min="7489" max="7489" width="16.140625" style="29" customWidth="1"/>
    <col min="7490" max="7490" width="3.28515625" style="29" customWidth="1"/>
    <col min="7491" max="7491" width="13.5703125" style="29" customWidth="1"/>
    <col min="7492" max="7497" width="12.5703125" style="29"/>
    <col min="7498" max="7498" width="13.5703125" style="29" customWidth="1"/>
    <col min="7499" max="7679" width="12.5703125" style="29"/>
    <col min="7680" max="7680" width="32.85546875" style="29" customWidth="1"/>
    <col min="7681" max="7681" width="17.85546875" style="29" customWidth="1"/>
    <col min="7682" max="7682" width="32.28515625" style="29" customWidth="1"/>
    <col min="7683" max="7683" width="3.140625" style="29" customWidth="1"/>
    <col min="7684" max="7684" width="18.42578125" style="29" customWidth="1"/>
    <col min="7685" max="7685" width="13.5703125" style="29" customWidth="1"/>
    <col min="7686" max="7686" width="16.42578125" style="29" customWidth="1"/>
    <col min="7687" max="7688" width="13.7109375" style="29" customWidth="1"/>
    <col min="7689" max="7689" width="10" style="29" customWidth="1"/>
    <col min="7690" max="7690" width="12.5703125" style="29"/>
    <col min="7691" max="7691" width="14.5703125" style="29" customWidth="1"/>
    <col min="7692" max="7692" width="3" style="29" customWidth="1"/>
    <col min="7693" max="7693" width="14.5703125" style="29" customWidth="1"/>
    <col min="7694" max="7699" width="12.5703125" style="29"/>
    <col min="7700" max="7700" width="14.42578125" style="29" customWidth="1"/>
    <col min="7701" max="7701" width="3.28515625" style="29" customWidth="1"/>
    <col min="7702" max="7702" width="13.42578125" style="29" customWidth="1"/>
    <col min="7703" max="7707" width="12.5703125" style="29"/>
    <col min="7708" max="7708" width="14.7109375" style="29" customWidth="1"/>
    <col min="7709" max="7709" width="3" style="29" customWidth="1"/>
    <col min="7710" max="7710" width="13.85546875" style="29" customWidth="1"/>
    <col min="7711" max="7715" width="12.5703125" style="29"/>
    <col min="7716" max="7716" width="14.5703125" style="29" customWidth="1"/>
    <col min="7717" max="7717" width="3.5703125" style="29" customWidth="1"/>
    <col min="7718" max="7718" width="14" style="29" customWidth="1"/>
    <col min="7719" max="7725" width="12.5703125" style="29"/>
    <col min="7726" max="7726" width="15.28515625" style="29" customWidth="1"/>
    <col min="7727" max="7727" width="2.7109375" style="29" customWidth="1"/>
    <col min="7728" max="7728" width="13.42578125" style="29" customWidth="1"/>
    <col min="7729" max="7735" width="12.5703125" style="29"/>
    <col min="7736" max="7736" width="15.140625" style="29" customWidth="1"/>
    <col min="7737" max="7737" width="2.7109375" style="29" customWidth="1"/>
    <col min="7738" max="7738" width="14.140625" style="29" customWidth="1"/>
    <col min="7739" max="7744" width="12.5703125" style="29"/>
    <col min="7745" max="7745" width="16.140625" style="29" customWidth="1"/>
    <col min="7746" max="7746" width="3.28515625" style="29" customWidth="1"/>
    <col min="7747" max="7747" width="13.5703125" style="29" customWidth="1"/>
    <col min="7748" max="7753" width="12.5703125" style="29"/>
    <col min="7754" max="7754" width="13.5703125" style="29" customWidth="1"/>
    <col min="7755" max="7935" width="12.5703125" style="29"/>
    <col min="7936" max="7936" width="32.85546875" style="29" customWidth="1"/>
    <col min="7937" max="7937" width="17.85546875" style="29" customWidth="1"/>
    <col min="7938" max="7938" width="32.28515625" style="29" customWidth="1"/>
    <col min="7939" max="7939" width="3.140625" style="29" customWidth="1"/>
    <col min="7940" max="7940" width="18.42578125" style="29" customWidth="1"/>
    <col min="7941" max="7941" width="13.5703125" style="29" customWidth="1"/>
    <col min="7942" max="7942" width="16.42578125" style="29" customWidth="1"/>
    <col min="7943" max="7944" width="13.7109375" style="29" customWidth="1"/>
    <col min="7945" max="7945" width="10" style="29" customWidth="1"/>
    <col min="7946" max="7946" width="12.5703125" style="29"/>
    <col min="7947" max="7947" width="14.5703125" style="29" customWidth="1"/>
    <col min="7948" max="7948" width="3" style="29" customWidth="1"/>
    <col min="7949" max="7949" width="14.5703125" style="29" customWidth="1"/>
    <col min="7950" max="7955" width="12.5703125" style="29"/>
    <col min="7956" max="7956" width="14.42578125" style="29" customWidth="1"/>
    <col min="7957" max="7957" width="3.28515625" style="29" customWidth="1"/>
    <col min="7958" max="7958" width="13.42578125" style="29" customWidth="1"/>
    <col min="7959" max="7963" width="12.5703125" style="29"/>
    <col min="7964" max="7964" width="14.7109375" style="29" customWidth="1"/>
    <col min="7965" max="7965" width="3" style="29" customWidth="1"/>
    <col min="7966" max="7966" width="13.85546875" style="29" customWidth="1"/>
    <col min="7967" max="7971" width="12.5703125" style="29"/>
    <col min="7972" max="7972" width="14.5703125" style="29" customWidth="1"/>
    <col min="7973" max="7973" width="3.5703125" style="29" customWidth="1"/>
    <col min="7974" max="7974" width="14" style="29" customWidth="1"/>
    <col min="7975" max="7981" width="12.5703125" style="29"/>
    <col min="7982" max="7982" width="15.28515625" style="29" customWidth="1"/>
    <col min="7983" max="7983" width="2.7109375" style="29" customWidth="1"/>
    <col min="7984" max="7984" width="13.42578125" style="29" customWidth="1"/>
    <col min="7985" max="7991" width="12.5703125" style="29"/>
    <col min="7992" max="7992" width="15.140625" style="29" customWidth="1"/>
    <col min="7993" max="7993" width="2.7109375" style="29" customWidth="1"/>
    <col min="7994" max="7994" width="14.140625" style="29" customWidth="1"/>
    <col min="7995" max="8000" width="12.5703125" style="29"/>
    <col min="8001" max="8001" width="16.140625" style="29" customWidth="1"/>
    <col min="8002" max="8002" width="3.28515625" style="29" customWidth="1"/>
    <col min="8003" max="8003" width="13.5703125" style="29" customWidth="1"/>
    <col min="8004" max="8009" width="12.5703125" style="29"/>
    <col min="8010" max="8010" width="13.5703125" style="29" customWidth="1"/>
    <col min="8011" max="8191" width="12.5703125" style="29"/>
    <col min="8192" max="8192" width="32.85546875" style="29" customWidth="1"/>
    <col min="8193" max="8193" width="17.85546875" style="29" customWidth="1"/>
    <col min="8194" max="8194" width="32.28515625" style="29" customWidth="1"/>
    <col min="8195" max="8195" width="3.140625" style="29" customWidth="1"/>
    <col min="8196" max="8196" width="18.42578125" style="29" customWidth="1"/>
    <col min="8197" max="8197" width="13.5703125" style="29" customWidth="1"/>
    <col min="8198" max="8198" width="16.42578125" style="29" customWidth="1"/>
    <col min="8199" max="8200" width="13.7109375" style="29" customWidth="1"/>
    <col min="8201" max="8201" width="10" style="29" customWidth="1"/>
    <col min="8202" max="8202" width="12.5703125" style="29"/>
    <col min="8203" max="8203" width="14.5703125" style="29" customWidth="1"/>
    <col min="8204" max="8204" width="3" style="29" customWidth="1"/>
    <col min="8205" max="8205" width="14.5703125" style="29" customWidth="1"/>
    <col min="8206" max="8211" width="12.5703125" style="29"/>
    <col min="8212" max="8212" width="14.42578125" style="29" customWidth="1"/>
    <col min="8213" max="8213" width="3.28515625" style="29" customWidth="1"/>
    <col min="8214" max="8214" width="13.42578125" style="29" customWidth="1"/>
    <col min="8215" max="8219" width="12.5703125" style="29"/>
    <col min="8220" max="8220" width="14.7109375" style="29" customWidth="1"/>
    <col min="8221" max="8221" width="3" style="29" customWidth="1"/>
    <col min="8222" max="8222" width="13.85546875" style="29" customWidth="1"/>
    <col min="8223" max="8227" width="12.5703125" style="29"/>
    <col min="8228" max="8228" width="14.5703125" style="29" customWidth="1"/>
    <col min="8229" max="8229" width="3.5703125" style="29" customWidth="1"/>
    <col min="8230" max="8230" width="14" style="29" customWidth="1"/>
    <col min="8231" max="8237" width="12.5703125" style="29"/>
    <col min="8238" max="8238" width="15.28515625" style="29" customWidth="1"/>
    <col min="8239" max="8239" width="2.7109375" style="29" customWidth="1"/>
    <col min="8240" max="8240" width="13.42578125" style="29" customWidth="1"/>
    <col min="8241" max="8247" width="12.5703125" style="29"/>
    <col min="8248" max="8248" width="15.140625" style="29" customWidth="1"/>
    <col min="8249" max="8249" width="2.7109375" style="29" customWidth="1"/>
    <col min="8250" max="8250" width="14.140625" style="29" customWidth="1"/>
    <col min="8251" max="8256" width="12.5703125" style="29"/>
    <col min="8257" max="8257" width="16.140625" style="29" customWidth="1"/>
    <col min="8258" max="8258" width="3.28515625" style="29" customWidth="1"/>
    <col min="8259" max="8259" width="13.5703125" style="29" customWidth="1"/>
    <col min="8260" max="8265" width="12.5703125" style="29"/>
    <col min="8266" max="8266" width="13.5703125" style="29" customWidth="1"/>
    <col min="8267" max="8447" width="12.5703125" style="29"/>
    <col min="8448" max="8448" width="32.85546875" style="29" customWidth="1"/>
    <col min="8449" max="8449" width="17.85546875" style="29" customWidth="1"/>
    <col min="8450" max="8450" width="32.28515625" style="29" customWidth="1"/>
    <col min="8451" max="8451" width="3.140625" style="29" customWidth="1"/>
    <col min="8452" max="8452" width="18.42578125" style="29" customWidth="1"/>
    <col min="8453" max="8453" width="13.5703125" style="29" customWidth="1"/>
    <col min="8454" max="8454" width="16.42578125" style="29" customWidth="1"/>
    <col min="8455" max="8456" width="13.7109375" style="29" customWidth="1"/>
    <col min="8457" max="8457" width="10" style="29" customWidth="1"/>
    <col min="8458" max="8458" width="12.5703125" style="29"/>
    <col min="8459" max="8459" width="14.5703125" style="29" customWidth="1"/>
    <col min="8460" max="8460" width="3" style="29" customWidth="1"/>
    <col min="8461" max="8461" width="14.5703125" style="29" customWidth="1"/>
    <col min="8462" max="8467" width="12.5703125" style="29"/>
    <col min="8468" max="8468" width="14.42578125" style="29" customWidth="1"/>
    <col min="8469" max="8469" width="3.28515625" style="29" customWidth="1"/>
    <col min="8470" max="8470" width="13.42578125" style="29" customWidth="1"/>
    <col min="8471" max="8475" width="12.5703125" style="29"/>
    <col min="8476" max="8476" width="14.7109375" style="29" customWidth="1"/>
    <col min="8477" max="8477" width="3" style="29" customWidth="1"/>
    <col min="8478" max="8478" width="13.85546875" style="29" customWidth="1"/>
    <col min="8479" max="8483" width="12.5703125" style="29"/>
    <col min="8484" max="8484" width="14.5703125" style="29" customWidth="1"/>
    <col min="8485" max="8485" width="3.5703125" style="29" customWidth="1"/>
    <col min="8486" max="8486" width="14" style="29" customWidth="1"/>
    <col min="8487" max="8493" width="12.5703125" style="29"/>
    <col min="8494" max="8494" width="15.28515625" style="29" customWidth="1"/>
    <col min="8495" max="8495" width="2.7109375" style="29" customWidth="1"/>
    <col min="8496" max="8496" width="13.42578125" style="29" customWidth="1"/>
    <col min="8497" max="8503" width="12.5703125" style="29"/>
    <col min="8504" max="8504" width="15.140625" style="29" customWidth="1"/>
    <col min="8505" max="8505" width="2.7109375" style="29" customWidth="1"/>
    <col min="8506" max="8506" width="14.140625" style="29" customWidth="1"/>
    <col min="8507" max="8512" width="12.5703125" style="29"/>
    <col min="8513" max="8513" width="16.140625" style="29" customWidth="1"/>
    <col min="8514" max="8514" width="3.28515625" style="29" customWidth="1"/>
    <col min="8515" max="8515" width="13.5703125" style="29" customWidth="1"/>
    <col min="8516" max="8521" width="12.5703125" style="29"/>
    <col min="8522" max="8522" width="13.5703125" style="29" customWidth="1"/>
    <col min="8523" max="8703" width="12.5703125" style="29"/>
    <col min="8704" max="8704" width="32.85546875" style="29" customWidth="1"/>
    <col min="8705" max="8705" width="17.85546875" style="29" customWidth="1"/>
    <col min="8706" max="8706" width="32.28515625" style="29" customWidth="1"/>
    <col min="8707" max="8707" width="3.140625" style="29" customWidth="1"/>
    <col min="8708" max="8708" width="18.42578125" style="29" customWidth="1"/>
    <col min="8709" max="8709" width="13.5703125" style="29" customWidth="1"/>
    <col min="8710" max="8710" width="16.42578125" style="29" customWidth="1"/>
    <col min="8711" max="8712" width="13.7109375" style="29" customWidth="1"/>
    <col min="8713" max="8713" width="10" style="29" customWidth="1"/>
    <col min="8714" max="8714" width="12.5703125" style="29"/>
    <col min="8715" max="8715" width="14.5703125" style="29" customWidth="1"/>
    <col min="8716" max="8716" width="3" style="29" customWidth="1"/>
    <col min="8717" max="8717" width="14.5703125" style="29" customWidth="1"/>
    <col min="8718" max="8723" width="12.5703125" style="29"/>
    <col min="8724" max="8724" width="14.42578125" style="29" customWidth="1"/>
    <col min="8725" max="8725" width="3.28515625" style="29" customWidth="1"/>
    <col min="8726" max="8726" width="13.42578125" style="29" customWidth="1"/>
    <col min="8727" max="8731" width="12.5703125" style="29"/>
    <col min="8732" max="8732" width="14.7109375" style="29" customWidth="1"/>
    <col min="8733" max="8733" width="3" style="29" customWidth="1"/>
    <col min="8734" max="8734" width="13.85546875" style="29" customWidth="1"/>
    <col min="8735" max="8739" width="12.5703125" style="29"/>
    <col min="8740" max="8740" width="14.5703125" style="29" customWidth="1"/>
    <col min="8741" max="8741" width="3.5703125" style="29" customWidth="1"/>
    <col min="8742" max="8742" width="14" style="29" customWidth="1"/>
    <col min="8743" max="8749" width="12.5703125" style="29"/>
    <col min="8750" max="8750" width="15.28515625" style="29" customWidth="1"/>
    <col min="8751" max="8751" width="2.7109375" style="29" customWidth="1"/>
    <col min="8752" max="8752" width="13.42578125" style="29" customWidth="1"/>
    <col min="8753" max="8759" width="12.5703125" style="29"/>
    <col min="8760" max="8760" width="15.140625" style="29" customWidth="1"/>
    <col min="8761" max="8761" width="2.7109375" style="29" customWidth="1"/>
    <col min="8762" max="8762" width="14.140625" style="29" customWidth="1"/>
    <col min="8763" max="8768" width="12.5703125" style="29"/>
    <col min="8769" max="8769" width="16.140625" style="29" customWidth="1"/>
    <col min="8770" max="8770" width="3.28515625" style="29" customWidth="1"/>
    <col min="8771" max="8771" width="13.5703125" style="29" customWidth="1"/>
    <col min="8772" max="8777" width="12.5703125" style="29"/>
    <col min="8778" max="8778" width="13.5703125" style="29" customWidth="1"/>
    <col min="8779" max="8959" width="12.5703125" style="29"/>
    <col min="8960" max="8960" width="32.85546875" style="29" customWidth="1"/>
    <col min="8961" max="8961" width="17.85546875" style="29" customWidth="1"/>
    <col min="8962" max="8962" width="32.28515625" style="29" customWidth="1"/>
    <col min="8963" max="8963" width="3.140625" style="29" customWidth="1"/>
    <col min="8964" max="8964" width="18.42578125" style="29" customWidth="1"/>
    <col min="8965" max="8965" width="13.5703125" style="29" customWidth="1"/>
    <col min="8966" max="8966" width="16.42578125" style="29" customWidth="1"/>
    <col min="8967" max="8968" width="13.7109375" style="29" customWidth="1"/>
    <col min="8969" max="8969" width="10" style="29" customWidth="1"/>
    <col min="8970" max="8970" width="12.5703125" style="29"/>
    <col min="8971" max="8971" width="14.5703125" style="29" customWidth="1"/>
    <col min="8972" max="8972" width="3" style="29" customWidth="1"/>
    <col min="8973" max="8973" width="14.5703125" style="29" customWidth="1"/>
    <col min="8974" max="8979" width="12.5703125" style="29"/>
    <col min="8980" max="8980" width="14.42578125" style="29" customWidth="1"/>
    <col min="8981" max="8981" width="3.28515625" style="29" customWidth="1"/>
    <col min="8982" max="8982" width="13.42578125" style="29" customWidth="1"/>
    <col min="8983" max="8987" width="12.5703125" style="29"/>
    <col min="8988" max="8988" width="14.7109375" style="29" customWidth="1"/>
    <col min="8989" max="8989" width="3" style="29" customWidth="1"/>
    <col min="8990" max="8990" width="13.85546875" style="29" customWidth="1"/>
    <col min="8991" max="8995" width="12.5703125" style="29"/>
    <col min="8996" max="8996" width="14.5703125" style="29" customWidth="1"/>
    <col min="8997" max="8997" width="3.5703125" style="29" customWidth="1"/>
    <col min="8998" max="8998" width="14" style="29" customWidth="1"/>
    <col min="8999" max="9005" width="12.5703125" style="29"/>
    <col min="9006" max="9006" width="15.28515625" style="29" customWidth="1"/>
    <col min="9007" max="9007" width="2.7109375" style="29" customWidth="1"/>
    <col min="9008" max="9008" width="13.42578125" style="29" customWidth="1"/>
    <col min="9009" max="9015" width="12.5703125" style="29"/>
    <col min="9016" max="9016" width="15.140625" style="29" customWidth="1"/>
    <col min="9017" max="9017" width="2.7109375" style="29" customWidth="1"/>
    <col min="9018" max="9018" width="14.140625" style="29" customWidth="1"/>
    <col min="9019" max="9024" width="12.5703125" style="29"/>
    <col min="9025" max="9025" width="16.140625" style="29" customWidth="1"/>
    <col min="9026" max="9026" width="3.28515625" style="29" customWidth="1"/>
    <col min="9027" max="9027" width="13.5703125" style="29" customWidth="1"/>
    <col min="9028" max="9033" width="12.5703125" style="29"/>
    <col min="9034" max="9034" width="13.5703125" style="29" customWidth="1"/>
    <col min="9035" max="9215" width="12.5703125" style="29"/>
    <col min="9216" max="9216" width="32.85546875" style="29" customWidth="1"/>
    <col min="9217" max="9217" width="17.85546875" style="29" customWidth="1"/>
    <col min="9218" max="9218" width="32.28515625" style="29" customWidth="1"/>
    <col min="9219" max="9219" width="3.140625" style="29" customWidth="1"/>
    <col min="9220" max="9220" width="18.42578125" style="29" customWidth="1"/>
    <col min="9221" max="9221" width="13.5703125" style="29" customWidth="1"/>
    <col min="9222" max="9222" width="16.42578125" style="29" customWidth="1"/>
    <col min="9223" max="9224" width="13.7109375" style="29" customWidth="1"/>
    <col min="9225" max="9225" width="10" style="29" customWidth="1"/>
    <col min="9226" max="9226" width="12.5703125" style="29"/>
    <col min="9227" max="9227" width="14.5703125" style="29" customWidth="1"/>
    <col min="9228" max="9228" width="3" style="29" customWidth="1"/>
    <col min="9229" max="9229" width="14.5703125" style="29" customWidth="1"/>
    <col min="9230" max="9235" width="12.5703125" style="29"/>
    <col min="9236" max="9236" width="14.42578125" style="29" customWidth="1"/>
    <col min="9237" max="9237" width="3.28515625" style="29" customWidth="1"/>
    <col min="9238" max="9238" width="13.42578125" style="29" customWidth="1"/>
    <col min="9239" max="9243" width="12.5703125" style="29"/>
    <col min="9244" max="9244" width="14.7109375" style="29" customWidth="1"/>
    <col min="9245" max="9245" width="3" style="29" customWidth="1"/>
    <col min="9246" max="9246" width="13.85546875" style="29" customWidth="1"/>
    <col min="9247" max="9251" width="12.5703125" style="29"/>
    <col min="9252" max="9252" width="14.5703125" style="29" customWidth="1"/>
    <col min="9253" max="9253" width="3.5703125" style="29" customWidth="1"/>
    <col min="9254" max="9254" width="14" style="29" customWidth="1"/>
    <col min="9255" max="9261" width="12.5703125" style="29"/>
    <col min="9262" max="9262" width="15.28515625" style="29" customWidth="1"/>
    <col min="9263" max="9263" width="2.7109375" style="29" customWidth="1"/>
    <col min="9264" max="9264" width="13.42578125" style="29" customWidth="1"/>
    <col min="9265" max="9271" width="12.5703125" style="29"/>
    <col min="9272" max="9272" width="15.140625" style="29" customWidth="1"/>
    <col min="9273" max="9273" width="2.7109375" style="29" customWidth="1"/>
    <col min="9274" max="9274" width="14.140625" style="29" customWidth="1"/>
    <col min="9275" max="9280" width="12.5703125" style="29"/>
    <col min="9281" max="9281" width="16.140625" style="29" customWidth="1"/>
    <col min="9282" max="9282" width="3.28515625" style="29" customWidth="1"/>
    <col min="9283" max="9283" width="13.5703125" style="29" customWidth="1"/>
    <col min="9284" max="9289" width="12.5703125" style="29"/>
    <col min="9290" max="9290" width="13.5703125" style="29" customWidth="1"/>
    <col min="9291" max="9471" width="12.5703125" style="29"/>
    <col min="9472" max="9472" width="32.85546875" style="29" customWidth="1"/>
    <col min="9473" max="9473" width="17.85546875" style="29" customWidth="1"/>
    <col min="9474" max="9474" width="32.28515625" style="29" customWidth="1"/>
    <col min="9475" max="9475" width="3.140625" style="29" customWidth="1"/>
    <col min="9476" max="9476" width="18.42578125" style="29" customWidth="1"/>
    <col min="9477" max="9477" width="13.5703125" style="29" customWidth="1"/>
    <col min="9478" max="9478" width="16.42578125" style="29" customWidth="1"/>
    <col min="9479" max="9480" width="13.7109375" style="29" customWidth="1"/>
    <col min="9481" max="9481" width="10" style="29" customWidth="1"/>
    <col min="9482" max="9482" width="12.5703125" style="29"/>
    <col min="9483" max="9483" width="14.5703125" style="29" customWidth="1"/>
    <col min="9484" max="9484" width="3" style="29" customWidth="1"/>
    <col min="9485" max="9485" width="14.5703125" style="29" customWidth="1"/>
    <col min="9486" max="9491" width="12.5703125" style="29"/>
    <col min="9492" max="9492" width="14.42578125" style="29" customWidth="1"/>
    <col min="9493" max="9493" width="3.28515625" style="29" customWidth="1"/>
    <col min="9494" max="9494" width="13.42578125" style="29" customWidth="1"/>
    <col min="9495" max="9499" width="12.5703125" style="29"/>
    <col min="9500" max="9500" width="14.7109375" style="29" customWidth="1"/>
    <col min="9501" max="9501" width="3" style="29" customWidth="1"/>
    <col min="9502" max="9502" width="13.85546875" style="29" customWidth="1"/>
    <col min="9503" max="9507" width="12.5703125" style="29"/>
    <col min="9508" max="9508" width="14.5703125" style="29" customWidth="1"/>
    <col min="9509" max="9509" width="3.5703125" style="29" customWidth="1"/>
    <col min="9510" max="9510" width="14" style="29" customWidth="1"/>
    <col min="9511" max="9517" width="12.5703125" style="29"/>
    <col min="9518" max="9518" width="15.28515625" style="29" customWidth="1"/>
    <col min="9519" max="9519" width="2.7109375" style="29" customWidth="1"/>
    <col min="9520" max="9520" width="13.42578125" style="29" customWidth="1"/>
    <col min="9521" max="9527" width="12.5703125" style="29"/>
    <col min="9528" max="9528" width="15.140625" style="29" customWidth="1"/>
    <col min="9529" max="9529" width="2.7109375" style="29" customWidth="1"/>
    <col min="9530" max="9530" width="14.140625" style="29" customWidth="1"/>
    <col min="9531" max="9536" width="12.5703125" style="29"/>
    <col min="9537" max="9537" width="16.140625" style="29" customWidth="1"/>
    <col min="9538" max="9538" width="3.28515625" style="29" customWidth="1"/>
    <col min="9539" max="9539" width="13.5703125" style="29" customWidth="1"/>
    <col min="9540" max="9545" width="12.5703125" style="29"/>
    <col min="9546" max="9546" width="13.5703125" style="29" customWidth="1"/>
    <col min="9547" max="9727" width="12.5703125" style="29"/>
    <col min="9728" max="9728" width="32.85546875" style="29" customWidth="1"/>
    <col min="9729" max="9729" width="17.85546875" style="29" customWidth="1"/>
    <col min="9730" max="9730" width="32.28515625" style="29" customWidth="1"/>
    <col min="9731" max="9731" width="3.140625" style="29" customWidth="1"/>
    <col min="9732" max="9732" width="18.42578125" style="29" customWidth="1"/>
    <col min="9733" max="9733" width="13.5703125" style="29" customWidth="1"/>
    <col min="9734" max="9734" width="16.42578125" style="29" customWidth="1"/>
    <col min="9735" max="9736" width="13.7109375" style="29" customWidth="1"/>
    <col min="9737" max="9737" width="10" style="29" customWidth="1"/>
    <col min="9738" max="9738" width="12.5703125" style="29"/>
    <col min="9739" max="9739" width="14.5703125" style="29" customWidth="1"/>
    <col min="9740" max="9740" width="3" style="29" customWidth="1"/>
    <col min="9741" max="9741" width="14.5703125" style="29" customWidth="1"/>
    <col min="9742" max="9747" width="12.5703125" style="29"/>
    <col min="9748" max="9748" width="14.42578125" style="29" customWidth="1"/>
    <col min="9749" max="9749" width="3.28515625" style="29" customWidth="1"/>
    <col min="9750" max="9750" width="13.42578125" style="29" customWidth="1"/>
    <col min="9751" max="9755" width="12.5703125" style="29"/>
    <col min="9756" max="9756" width="14.7109375" style="29" customWidth="1"/>
    <col min="9757" max="9757" width="3" style="29" customWidth="1"/>
    <col min="9758" max="9758" width="13.85546875" style="29" customWidth="1"/>
    <col min="9759" max="9763" width="12.5703125" style="29"/>
    <col min="9764" max="9764" width="14.5703125" style="29" customWidth="1"/>
    <col min="9765" max="9765" width="3.5703125" style="29" customWidth="1"/>
    <col min="9766" max="9766" width="14" style="29" customWidth="1"/>
    <col min="9767" max="9773" width="12.5703125" style="29"/>
    <col min="9774" max="9774" width="15.28515625" style="29" customWidth="1"/>
    <col min="9775" max="9775" width="2.7109375" style="29" customWidth="1"/>
    <col min="9776" max="9776" width="13.42578125" style="29" customWidth="1"/>
    <col min="9777" max="9783" width="12.5703125" style="29"/>
    <col min="9784" max="9784" width="15.140625" style="29" customWidth="1"/>
    <col min="9785" max="9785" width="2.7109375" style="29" customWidth="1"/>
    <col min="9786" max="9786" width="14.140625" style="29" customWidth="1"/>
    <col min="9787" max="9792" width="12.5703125" style="29"/>
    <col min="9793" max="9793" width="16.140625" style="29" customWidth="1"/>
    <col min="9794" max="9794" width="3.28515625" style="29" customWidth="1"/>
    <col min="9795" max="9795" width="13.5703125" style="29" customWidth="1"/>
    <col min="9796" max="9801" width="12.5703125" style="29"/>
    <col min="9802" max="9802" width="13.5703125" style="29" customWidth="1"/>
    <col min="9803" max="9983" width="12.5703125" style="29"/>
    <col min="9984" max="9984" width="32.85546875" style="29" customWidth="1"/>
    <col min="9985" max="9985" width="17.85546875" style="29" customWidth="1"/>
    <col min="9986" max="9986" width="32.28515625" style="29" customWidth="1"/>
    <col min="9987" max="9987" width="3.140625" style="29" customWidth="1"/>
    <col min="9988" max="9988" width="18.42578125" style="29" customWidth="1"/>
    <col min="9989" max="9989" width="13.5703125" style="29" customWidth="1"/>
    <col min="9990" max="9990" width="16.42578125" style="29" customWidth="1"/>
    <col min="9991" max="9992" width="13.7109375" style="29" customWidth="1"/>
    <col min="9993" max="9993" width="10" style="29" customWidth="1"/>
    <col min="9994" max="9994" width="12.5703125" style="29"/>
    <col min="9995" max="9995" width="14.5703125" style="29" customWidth="1"/>
    <col min="9996" max="9996" width="3" style="29" customWidth="1"/>
    <col min="9997" max="9997" width="14.5703125" style="29" customWidth="1"/>
    <col min="9998" max="10003" width="12.5703125" style="29"/>
    <col min="10004" max="10004" width="14.42578125" style="29" customWidth="1"/>
    <col min="10005" max="10005" width="3.28515625" style="29" customWidth="1"/>
    <col min="10006" max="10006" width="13.42578125" style="29" customWidth="1"/>
    <col min="10007" max="10011" width="12.5703125" style="29"/>
    <col min="10012" max="10012" width="14.7109375" style="29" customWidth="1"/>
    <col min="10013" max="10013" width="3" style="29" customWidth="1"/>
    <col min="10014" max="10014" width="13.85546875" style="29" customWidth="1"/>
    <col min="10015" max="10019" width="12.5703125" style="29"/>
    <col min="10020" max="10020" width="14.5703125" style="29" customWidth="1"/>
    <col min="10021" max="10021" width="3.5703125" style="29" customWidth="1"/>
    <col min="10022" max="10022" width="14" style="29" customWidth="1"/>
    <col min="10023" max="10029" width="12.5703125" style="29"/>
    <col min="10030" max="10030" width="15.28515625" style="29" customWidth="1"/>
    <col min="10031" max="10031" width="2.7109375" style="29" customWidth="1"/>
    <col min="10032" max="10032" width="13.42578125" style="29" customWidth="1"/>
    <col min="10033" max="10039" width="12.5703125" style="29"/>
    <col min="10040" max="10040" width="15.140625" style="29" customWidth="1"/>
    <col min="10041" max="10041" width="2.7109375" style="29" customWidth="1"/>
    <col min="10042" max="10042" width="14.140625" style="29" customWidth="1"/>
    <col min="10043" max="10048" width="12.5703125" style="29"/>
    <col min="10049" max="10049" width="16.140625" style="29" customWidth="1"/>
    <col min="10050" max="10050" width="3.28515625" style="29" customWidth="1"/>
    <col min="10051" max="10051" width="13.5703125" style="29" customWidth="1"/>
    <col min="10052" max="10057" width="12.5703125" style="29"/>
    <col min="10058" max="10058" width="13.5703125" style="29" customWidth="1"/>
    <col min="10059" max="10239" width="12.5703125" style="29"/>
    <col min="10240" max="10240" width="32.85546875" style="29" customWidth="1"/>
    <col min="10241" max="10241" width="17.85546875" style="29" customWidth="1"/>
    <col min="10242" max="10242" width="32.28515625" style="29" customWidth="1"/>
    <col min="10243" max="10243" width="3.140625" style="29" customWidth="1"/>
    <col min="10244" max="10244" width="18.42578125" style="29" customWidth="1"/>
    <col min="10245" max="10245" width="13.5703125" style="29" customWidth="1"/>
    <col min="10246" max="10246" width="16.42578125" style="29" customWidth="1"/>
    <col min="10247" max="10248" width="13.7109375" style="29" customWidth="1"/>
    <col min="10249" max="10249" width="10" style="29" customWidth="1"/>
    <col min="10250" max="10250" width="12.5703125" style="29"/>
    <col min="10251" max="10251" width="14.5703125" style="29" customWidth="1"/>
    <col min="10252" max="10252" width="3" style="29" customWidth="1"/>
    <col min="10253" max="10253" width="14.5703125" style="29" customWidth="1"/>
    <col min="10254" max="10259" width="12.5703125" style="29"/>
    <col min="10260" max="10260" width="14.42578125" style="29" customWidth="1"/>
    <col min="10261" max="10261" width="3.28515625" style="29" customWidth="1"/>
    <col min="10262" max="10262" width="13.42578125" style="29" customWidth="1"/>
    <col min="10263" max="10267" width="12.5703125" style="29"/>
    <col min="10268" max="10268" width="14.7109375" style="29" customWidth="1"/>
    <col min="10269" max="10269" width="3" style="29" customWidth="1"/>
    <col min="10270" max="10270" width="13.85546875" style="29" customWidth="1"/>
    <col min="10271" max="10275" width="12.5703125" style="29"/>
    <col min="10276" max="10276" width="14.5703125" style="29" customWidth="1"/>
    <col min="10277" max="10277" width="3.5703125" style="29" customWidth="1"/>
    <col min="10278" max="10278" width="14" style="29" customWidth="1"/>
    <col min="10279" max="10285" width="12.5703125" style="29"/>
    <col min="10286" max="10286" width="15.28515625" style="29" customWidth="1"/>
    <col min="10287" max="10287" width="2.7109375" style="29" customWidth="1"/>
    <col min="10288" max="10288" width="13.42578125" style="29" customWidth="1"/>
    <col min="10289" max="10295" width="12.5703125" style="29"/>
    <col min="10296" max="10296" width="15.140625" style="29" customWidth="1"/>
    <col min="10297" max="10297" width="2.7109375" style="29" customWidth="1"/>
    <col min="10298" max="10298" width="14.140625" style="29" customWidth="1"/>
    <col min="10299" max="10304" width="12.5703125" style="29"/>
    <col min="10305" max="10305" width="16.140625" style="29" customWidth="1"/>
    <col min="10306" max="10306" width="3.28515625" style="29" customWidth="1"/>
    <col min="10307" max="10307" width="13.5703125" style="29" customWidth="1"/>
    <col min="10308" max="10313" width="12.5703125" style="29"/>
    <col min="10314" max="10314" width="13.5703125" style="29" customWidth="1"/>
    <col min="10315" max="10495" width="12.5703125" style="29"/>
    <col min="10496" max="10496" width="32.85546875" style="29" customWidth="1"/>
    <col min="10497" max="10497" width="17.85546875" style="29" customWidth="1"/>
    <col min="10498" max="10498" width="32.28515625" style="29" customWidth="1"/>
    <col min="10499" max="10499" width="3.140625" style="29" customWidth="1"/>
    <col min="10500" max="10500" width="18.42578125" style="29" customWidth="1"/>
    <col min="10501" max="10501" width="13.5703125" style="29" customWidth="1"/>
    <col min="10502" max="10502" width="16.42578125" style="29" customWidth="1"/>
    <col min="10503" max="10504" width="13.7109375" style="29" customWidth="1"/>
    <col min="10505" max="10505" width="10" style="29" customWidth="1"/>
    <col min="10506" max="10506" width="12.5703125" style="29"/>
    <col min="10507" max="10507" width="14.5703125" style="29" customWidth="1"/>
    <col min="10508" max="10508" width="3" style="29" customWidth="1"/>
    <col min="10509" max="10509" width="14.5703125" style="29" customWidth="1"/>
    <col min="10510" max="10515" width="12.5703125" style="29"/>
    <col min="10516" max="10516" width="14.42578125" style="29" customWidth="1"/>
    <col min="10517" max="10517" width="3.28515625" style="29" customWidth="1"/>
    <col min="10518" max="10518" width="13.42578125" style="29" customWidth="1"/>
    <col min="10519" max="10523" width="12.5703125" style="29"/>
    <col min="10524" max="10524" width="14.7109375" style="29" customWidth="1"/>
    <col min="10525" max="10525" width="3" style="29" customWidth="1"/>
    <col min="10526" max="10526" width="13.85546875" style="29" customWidth="1"/>
    <col min="10527" max="10531" width="12.5703125" style="29"/>
    <col min="10532" max="10532" width="14.5703125" style="29" customWidth="1"/>
    <col min="10533" max="10533" width="3.5703125" style="29" customWidth="1"/>
    <col min="10534" max="10534" width="14" style="29" customWidth="1"/>
    <col min="10535" max="10541" width="12.5703125" style="29"/>
    <col min="10542" max="10542" width="15.28515625" style="29" customWidth="1"/>
    <col min="10543" max="10543" width="2.7109375" style="29" customWidth="1"/>
    <col min="10544" max="10544" width="13.42578125" style="29" customWidth="1"/>
    <col min="10545" max="10551" width="12.5703125" style="29"/>
    <col min="10552" max="10552" width="15.140625" style="29" customWidth="1"/>
    <col min="10553" max="10553" width="2.7109375" style="29" customWidth="1"/>
    <col min="10554" max="10554" width="14.140625" style="29" customWidth="1"/>
    <col min="10555" max="10560" width="12.5703125" style="29"/>
    <col min="10561" max="10561" width="16.140625" style="29" customWidth="1"/>
    <col min="10562" max="10562" width="3.28515625" style="29" customWidth="1"/>
    <col min="10563" max="10563" width="13.5703125" style="29" customWidth="1"/>
    <col min="10564" max="10569" width="12.5703125" style="29"/>
    <col min="10570" max="10570" width="13.5703125" style="29" customWidth="1"/>
    <col min="10571" max="10751" width="12.5703125" style="29"/>
    <col min="10752" max="10752" width="32.85546875" style="29" customWidth="1"/>
    <col min="10753" max="10753" width="17.85546875" style="29" customWidth="1"/>
    <col min="10754" max="10754" width="32.28515625" style="29" customWidth="1"/>
    <col min="10755" max="10755" width="3.140625" style="29" customWidth="1"/>
    <col min="10756" max="10756" width="18.42578125" style="29" customWidth="1"/>
    <col min="10757" max="10757" width="13.5703125" style="29" customWidth="1"/>
    <col min="10758" max="10758" width="16.42578125" style="29" customWidth="1"/>
    <col min="10759" max="10760" width="13.7109375" style="29" customWidth="1"/>
    <col min="10761" max="10761" width="10" style="29" customWidth="1"/>
    <col min="10762" max="10762" width="12.5703125" style="29"/>
    <col min="10763" max="10763" width="14.5703125" style="29" customWidth="1"/>
    <col min="10764" max="10764" width="3" style="29" customWidth="1"/>
    <col min="10765" max="10765" width="14.5703125" style="29" customWidth="1"/>
    <col min="10766" max="10771" width="12.5703125" style="29"/>
    <col min="10772" max="10772" width="14.42578125" style="29" customWidth="1"/>
    <col min="10773" max="10773" width="3.28515625" style="29" customWidth="1"/>
    <col min="10774" max="10774" width="13.42578125" style="29" customWidth="1"/>
    <col min="10775" max="10779" width="12.5703125" style="29"/>
    <col min="10780" max="10780" width="14.7109375" style="29" customWidth="1"/>
    <col min="10781" max="10781" width="3" style="29" customWidth="1"/>
    <col min="10782" max="10782" width="13.85546875" style="29" customWidth="1"/>
    <col min="10783" max="10787" width="12.5703125" style="29"/>
    <col min="10788" max="10788" width="14.5703125" style="29" customWidth="1"/>
    <col min="10789" max="10789" width="3.5703125" style="29" customWidth="1"/>
    <col min="10790" max="10790" width="14" style="29" customWidth="1"/>
    <col min="10791" max="10797" width="12.5703125" style="29"/>
    <col min="10798" max="10798" width="15.28515625" style="29" customWidth="1"/>
    <col min="10799" max="10799" width="2.7109375" style="29" customWidth="1"/>
    <col min="10800" max="10800" width="13.42578125" style="29" customWidth="1"/>
    <col min="10801" max="10807" width="12.5703125" style="29"/>
    <col min="10808" max="10808" width="15.140625" style="29" customWidth="1"/>
    <col min="10809" max="10809" width="2.7109375" style="29" customWidth="1"/>
    <col min="10810" max="10810" width="14.140625" style="29" customWidth="1"/>
    <col min="10811" max="10816" width="12.5703125" style="29"/>
    <col min="10817" max="10817" width="16.140625" style="29" customWidth="1"/>
    <col min="10818" max="10818" width="3.28515625" style="29" customWidth="1"/>
    <col min="10819" max="10819" width="13.5703125" style="29" customWidth="1"/>
    <col min="10820" max="10825" width="12.5703125" style="29"/>
    <col min="10826" max="10826" width="13.5703125" style="29" customWidth="1"/>
    <col min="10827" max="11007" width="12.5703125" style="29"/>
    <col min="11008" max="11008" width="32.85546875" style="29" customWidth="1"/>
    <col min="11009" max="11009" width="17.85546875" style="29" customWidth="1"/>
    <col min="11010" max="11010" width="32.28515625" style="29" customWidth="1"/>
    <col min="11011" max="11011" width="3.140625" style="29" customWidth="1"/>
    <col min="11012" max="11012" width="18.42578125" style="29" customWidth="1"/>
    <col min="11013" max="11013" width="13.5703125" style="29" customWidth="1"/>
    <col min="11014" max="11014" width="16.42578125" style="29" customWidth="1"/>
    <col min="11015" max="11016" width="13.7109375" style="29" customWidth="1"/>
    <col min="11017" max="11017" width="10" style="29" customWidth="1"/>
    <col min="11018" max="11018" width="12.5703125" style="29"/>
    <col min="11019" max="11019" width="14.5703125" style="29" customWidth="1"/>
    <col min="11020" max="11020" width="3" style="29" customWidth="1"/>
    <col min="11021" max="11021" width="14.5703125" style="29" customWidth="1"/>
    <col min="11022" max="11027" width="12.5703125" style="29"/>
    <col min="11028" max="11028" width="14.42578125" style="29" customWidth="1"/>
    <col min="11029" max="11029" width="3.28515625" style="29" customWidth="1"/>
    <col min="11030" max="11030" width="13.42578125" style="29" customWidth="1"/>
    <col min="11031" max="11035" width="12.5703125" style="29"/>
    <col min="11036" max="11036" width="14.7109375" style="29" customWidth="1"/>
    <col min="11037" max="11037" width="3" style="29" customWidth="1"/>
    <col min="11038" max="11038" width="13.85546875" style="29" customWidth="1"/>
    <col min="11039" max="11043" width="12.5703125" style="29"/>
    <col min="11044" max="11044" width="14.5703125" style="29" customWidth="1"/>
    <col min="11045" max="11045" width="3.5703125" style="29" customWidth="1"/>
    <col min="11046" max="11046" width="14" style="29" customWidth="1"/>
    <col min="11047" max="11053" width="12.5703125" style="29"/>
    <col min="11054" max="11054" width="15.28515625" style="29" customWidth="1"/>
    <col min="11055" max="11055" width="2.7109375" style="29" customWidth="1"/>
    <col min="11056" max="11056" width="13.42578125" style="29" customWidth="1"/>
    <col min="11057" max="11063" width="12.5703125" style="29"/>
    <col min="11064" max="11064" width="15.140625" style="29" customWidth="1"/>
    <col min="11065" max="11065" width="2.7109375" style="29" customWidth="1"/>
    <col min="11066" max="11066" width="14.140625" style="29" customWidth="1"/>
    <col min="11067" max="11072" width="12.5703125" style="29"/>
    <col min="11073" max="11073" width="16.140625" style="29" customWidth="1"/>
    <col min="11074" max="11074" width="3.28515625" style="29" customWidth="1"/>
    <col min="11075" max="11075" width="13.5703125" style="29" customWidth="1"/>
    <col min="11076" max="11081" width="12.5703125" style="29"/>
    <col min="11082" max="11082" width="13.5703125" style="29" customWidth="1"/>
    <col min="11083" max="11263" width="12.5703125" style="29"/>
    <col min="11264" max="11264" width="32.85546875" style="29" customWidth="1"/>
    <col min="11265" max="11265" width="17.85546875" style="29" customWidth="1"/>
    <col min="11266" max="11266" width="32.28515625" style="29" customWidth="1"/>
    <col min="11267" max="11267" width="3.140625" style="29" customWidth="1"/>
    <col min="11268" max="11268" width="18.42578125" style="29" customWidth="1"/>
    <col min="11269" max="11269" width="13.5703125" style="29" customWidth="1"/>
    <col min="11270" max="11270" width="16.42578125" style="29" customWidth="1"/>
    <col min="11271" max="11272" width="13.7109375" style="29" customWidth="1"/>
    <col min="11273" max="11273" width="10" style="29" customWidth="1"/>
    <col min="11274" max="11274" width="12.5703125" style="29"/>
    <col min="11275" max="11275" width="14.5703125" style="29" customWidth="1"/>
    <col min="11276" max="11276" width="3" style="29" customWidth="1"/>
    <col min="11277" max="11277" width="14.5703125" style="29" customWidth="1"/>
    <col min="11278" max="11283" width="12.5703125" style="29"/>
    <col min="11284" max="11284" width="14.42578125" style="29" customWidth="1"/>
    <col min="11285" max="11285" width="3.28515625" style="29" customWidth="1"/>
    <col min="11286" max="11286" width="13.42578125" style="29" customWidth="1"/>
    <col min="11287" max="11291" width="12.5703125" style="29"/>
    <col min="11292" max="11292" width="14.7109375" style="29" customWidth="1"/>
    <col min="11293" max="11293" width="3" style="29" customWidth="1"/>
    <col min="11294" max="11294" width="13.85546875" style="29" customWidth="1"/>
    <col min="11295" max="11299" width="12.5703125" style="29"/>
    <col min="11300" max="11300" width="14.5703125" style="29" customWidth="1"/>
    <col min="11301" max="11301" width="3.5703125" style="29" customWidth="1"/>
    <col min="11302" max="11302" width="14" style="29" customWidth="1"/>
    <col min="11303" max="11309" width="12.5703125" style="29"/>
    <col min="11310" max="11310" width="15.28515625" style="29" customWidth="1"/>
    <col min="11311" max="11311" width="2.7109375" style="29" customWidth="1"/>
    <col min="11312" max="11312" width="13.42578125" style="29" customWidth="1"/>
    <col min="11313" max="11319" width="12.5703125" style="29"/>
    <col min="11320" max="11320" width="15.140625" style="29" customWidth="1"/>
    <col min="11321" max="11321" width="2.7109375" style="29" customWidth="1"/>
    <col min="11322" max="11322" width="14.140625" style="29" customWidth="1"/>
    <col min="11323" max="11328" width="12.5703125" style="29"/>
    <col min="11329" max="11329" width="16.140625" style="29" customWidth="1"/>
    <col min="11330" max="11330" width="3.28515625" style="29" customWidth="1"/>
    <col min="11331" max="11331" width="13.5703125" style="29" customWidth="1"/>
    <col min="11332" max="11337" width="12.5703125" style="29"/>
    <col min="11338" max="11338" width="13.5703125" style="29" customWidth="1"/>
    <col min="11339" max="11519" width="12.5703125" style="29"/>
    <col min="11520" max="11520" width="32.85546875" style="29" customWidth="1"/>
    <col min="11521" max="11521" width="17.85546875" style="29" customWidth="1"/>
    <col min="11522" max="11522" width="32.28515625" style="29" customWidth="1"/>
    <col min="11523" max="11523" width="3.140625" style="29" customWidth="1"/>
    <col min="11524" max="11524" width="18.42578125" style="29" customWidth="1"/>
    <col min="11525" max="11525" width="13.5703125" style="29" customWidth="1"/>
    <col min="11526" max="11526" width="16.42578125" style="29" customWidth="1"/>
    <col min="11527" max="11528" width="13.7109375" style="29" customWidth="1"/>
    <col min="11529" max="11529" width="10" style="29" customWidth="1"/>
    <col min="11530" max="11530" width="12.5703125" style="29"/>
    <col min="11531" max="11531" width="14.5703125" style="29" customWidth="1"/>
    <col min="11532" max="11532" width="3" style="29" customWidth="1"/>
    <col min="11533" max="11533" width="14.5703125" style="29" customWidth="1"/>
    <col min="11534" max="11539" width="12.5703125" style="29"/>
    <col min="11540" max="11540" width="14.42578125" style="29" customWidth="1"/>
    <col min="11541" max="11541" width="3.28515625" style="29" customWidth="1"/>
    <col min="11542" max="11542" width="13.42578125" style="29" customWidth="1"/>
    <col min="11543" max="11547" width="12.5703125" style="29"/>
    <col min="11548" max="11548" width="14.7109375" style="29" customWidth="1"/>
    <col min="11549" max="11549" width="3" style="29" customWidth="1"/>
    <col min="11550" max="11550" width="13.85546875" style="29" customWidth="1"/>
    <col min="11551" max="11555" width="12.5703125" style="29"/>
    <col min="11556" max="11556" width="14.5703125" style="29" customWidth="1"/>
    <col min="11557" max="11557" width="3.5703125" style="29" customWidth="1"/>
    <col min="11558" max="11558" width="14" style="29" customWidth="1"/>
    <col min="11559" max="11565" width="12.5703125" style="29"/>
    <col min="11566" max="11566" width="15.28515625" style="29" customWidth="1"/>
    <col min="11567" max="11567" width="2.7109375" style="29" customWidth="1"/>
    <col min="11568" max="11568" width="13.42578125" style="29" customWidth="1"/>
    <col min="11569" max="11575" width="12.5703125" style="29"/>
    <col min="11576" max="11576" width="15.140625" style="29" customWidth="1"/>
    <col min="11577" max="11577" width="2.7109375" style="29" customWidth="1"/>
    <col min="11578" max="11578" width="14.140625" style="29" customWidth="1"/>
    <col min="11579" max="11584" width="12.5703125" style="29"/>
    <col min="11585" max="11585" width="16.140625" style="29" customWidth="1"/>
    <col min="11586" max="11586" width="3.28515625" style="29" customWidth="1"/>
    <col min="11587" max="11587" width="13.5703125" style="29" customWidth="1"/>
    <col min="11588" max="11593" width="12.5703125" style="29"/>
    <col min="11594" max="11594" width="13.5703125" style="29" customWidth="1"/>
    <col min="11595" max="11775" width="12.5703125" style="29"/>
    <col min="11776" max="11776" width="32.85546875" style="29" customWidth="1"/>
    <col min="11777" max="11777" width="17.85546875" style="29" customWidth="1"/>
    <col min="11778" max="11778" width="32.28515625" style="29" customWidth="1"/>
    <col min="11779" max="11779" width="3.140625" style="29" customWidth="1"/>
    <col min="11780" max="11780" width="18.42578125" style="29" customWidth="1"/>
    <col min="11781" max="11781" width="13.5703125" style="29" customWidth="1"/>
    <col min="11782" max="11782" width="16.42578125" style="29" customWidth="1"/>
    <col min="11783" max="11784" width="13.7109375" style="29" customWidth="1"/>
    <col min="11785" max="11785" width="10" style="29" customWidth="1"/>
    <col min="11786" max="11786" width="12.5703125" style="29"/>
    <col min="11787" max="11787" width="14.5703125" style="29" customWidth="1"/>
    <col min="11788" max="11788" width="3" style="29" customWidth="1"/>
    <col min="11789" max="11789" width="14.5703125" style="29" customWidth="1"/>
    <col min="11790" max="11795" width="12.5703125" style="29"/>
    <col min="11796" max="11796" width="14.42578125" style="29" customWidth="1"/>
    <col min="11797" max="11797" width="3.28515625" style="29" customWidth="1"/>
    <col min="11798" max="11798" width="13.42578125" style="29" customWidth="1"/>
    <col min="11799" max="11803" width="12.5703125" style="29"/>
    <col min="11804" max="11804" width="14.7109375" style="29" customWidth="1"/>
    <col min="11805" max="11805" width="3" style="29" customWidth="1"/>
    <col min="11806" max="11806" width="13.85546875" style="29" customWidth="1"/>
    <col min="11807" max="11811" width="12.5703125" style="29"/>
    <col min="11812" max="11812" width="14.5703125" style="29" customWidth="1"/>
    <col min="11813" max="11813" width="3.5703125" style="29" customWidth="1"/>
    <col min="11814" max="11814" width="14" style="29" customWidth="1"/>
    <col min="11815" max="11821" width="12.5703125" style="29"/>
    <col min="11822" max="11822" width="15.28515625" style="29" customWidth="1"/>
    <col min="11823" max="11823" width="2.7109375" style="29" customWidth="1"/>
    <col min="11824" max="11824" width="13.42578125" style="29" customWidth="1"/>
    <col min="11825" max="11831" width="12.5703125" style="29"/>
    <col min="11832" max="11832" width="15.140625" style="29" customWidth="1"/>
    <col min="11833" max="11833" width="2.7109375" style="29" customWidth="1"/>
    <col min="11834" max="11834" width="14.140625" style="29" customWidth="1"/>
    <col min="11835" max="11840" width="12.5703125" style="29"/>
    <col min="11841" max="11841" width="16.140625" style="29" customWidth="1"/>
    <col min="11842" max="11842" width="3.28515625" style="29" customWidth="1"/>
    <col min="11843" max="11843" width="13.5703125" style="29" customWidth="1"/>
    <col min="11844" max="11849" width="12.5703125" style="29"/>
    <col min="11850" max="11850" width="13.5703125" style="29" customWidth="1"/>
    <col min="11851" max="12031" width="12.5703125" style="29"/>
    <col min="12032" max="12032" width="32.85546875" style="29" customWidth="1"/>
    <col min="12033" max="12033" width="17.85546875" style="29" customWidth="1"/>
    <col min="12034" max="12034" width="32.28515625" style="29" customWidth="1"/>
    <col min="12035" max="12035" width="3.140625" style="29" customWidth="1"/>
    <col min="12036" max="12036" width="18.42578125" style="29" customWidth="1"/>
    <col min="12037" max="12037" width="13.5703125" style="29" customWidth="1"/>
    <col min="12038" max="12038" width="16.42578125" style="29" customWidth="1"/>
    <col min="12039" max="12040" width="13.7109375" style="29" customWidth="1"/>
    <col min="12041" max="12041" width="10" style="29" customWidth="1"/>
    <col min="12042" max="12042" width="12.5703125" style="29"/>
    <col min="12043" max="12043" width="14.5703125" style="29" customWidth="1"/>
    <col min="12044" max="12044" width="3" style="29" customWidth="1"/>
    <col min="12045" max="12045" width="14.5703125" style="29" customWidth="1"/>
    <col min="12046" max="12051" width="12.5703125" style="29"/>
    <col min="12052" max="12052" width="14.42578125" style="29" customWidth="1"/>
    <col min="12053" max="12053" width="3.28515625" style="29" customWidth="1"/>
    <col min="12054" max="12054" width="13.42578125" style="29" customWidth="1"/>
    <col min="12055" max="12059" width="12.5703125" style="29"/>
    <col min="12060" max="12060" width="14.7109375" style="29" customWidth="1"/>
    <col min="12061" max="12061" width="3" style="29" customWidth="1"/>
    <col min="12062" max="12062" width="13.85546875" style="29" customWidth="1"/>
    <col min="12063" max="12067" width="12.5703125" style="29"/>
    <col min="12068" max="12068" width="14.5703125" style="29" customWidth="1"/>
    <col min="12069" max="12069" width="3.5703125" style="29" customWidth="1"/>
    <col min="12070" max="12070" width="14" style="29" customWidth="1"/>
    <col min="12071" max="12077" width="12.5703125" style="29"/>
    <col min="12078" max="12078" width="15.28515625" style="29" customWidth="1"/>
    <col min="12079" max="12079" width="2.7109375" style="29" customWidth="1"/>
    <col min="12080" max="12080" width="13.42578125" style="29" customWidth="1"/>
    <col min="12081" max="12087" width="12.5703125" style="29"/>
    <col min="12088" max="12088" width="15.140625" style="29" customWidth="1"/>
    <col min="12089" max="12089" width="2.7109375" style="29" customWidth="1"/>
    <col min="12090" max="12090" width="14.140625" style="29" customWidth="1"/>
    <col min="12091" max="12096" width="12.5703125" style="29"/>
    <col min="12097" max="12097" width="16.140625" style="29" customWidth="1"/>
    <col min="12098" max="12098" width="3.28515625" style="29" customWidth="1"/>
    <col min="12099" max="12099" width="13.5703125" style="29" customWidth="1"/>
    <col min="12100" max="12105" width="12.5703125" style="29"/>
    <col min="12106" max="12106" width="13.5703125" style="29" customWidth="1"/>
    <col min="12107" max="12287" width="12.5703125" style="29"/>
    <col min="12288" max="12288" width="32.85546875" style="29" customWidth="1"/>
    <col min="12289" max="12289" width="17.85546875" style="29" customWidth="1"/>
    <col min="12290" max="12290" width="32.28515625" style="29" customWidth="1"/>
    <col min="12291" max="12291" width="3.140625" style="29" customWidth="1"/>
    <col min="12292" max="12292" width="18.42578125" style="29" customWidth="1"/>
    <col min="12293" max="12293" width="13.5703125" style="29" customWidth="1"/>
    <col min="12294" max="12294" width="16.42578125" style="29" customWidth="1"/>
    <col min="12295" max="12296" width="13.7109375" style="29" customWidth="1"/>
    <col min="12297" max="12297" width="10" style="29" customWidth="1"/>
    <col min="12298" max="12298" width="12.5703125" style="29"/>
    <col min="12299" max="12299" width="14.5703125" style="29" customWidth="1"/>
    <col min="12300" max="12300" width="3" style="29" customWidth="1"/>
    <col min="12301" max="12301" width="14.5703125" style="29" customWidth="1"/>
    <col min="12302" max="12307" width="12.5703125" style="29"/>
    <col min="12308" max="12308" width="14.42578125" style="29" customWidth="1"/>
    <col min="12309" max="12309" width="3.28515625" style="29" customWidth="1"/>
    <col min="12310" max="12310" width="13.42578125" style="29" customWidth="1"/>
    <col min="12311" max="12315" width="12.5703125" style="29"/>
    <col min="12316" max="12316" width="14.7109375" style="29" customWidth="1"/>
    <col min="12317" max="12317" width="3" style="29" customWidth="1"/>
    <col min="12318" max="12318" width="13.85546875" style="29" customWidth="1"/>
    <col min="12319" max="12323" width="12.5703125" style="29"/>
    <col min="12324" max="12324" width="14.5703125" style="29" customWidth="1"/>
    <col min="12325" max="12325" width="3.5703125" style="29" customWidth="1"/>
    <col min="12326" max="12326" width="14" style="29" customWidth="1"/>
    <col min="12327" max="12333" width="12.5703125" style="29"/>
    <col min="12334" max="12334" width="15.28515625" style="29" customWidth="1"/>
    <col min="12335" max="12335" width="2.7109375" style="29" customWidth="1"/>
    <col min="12336" max="12336" width="13.42578125" style="29" customWidth="1"/>
    <col min="12337" max="12343" width="12.5703125" style="29"/>
    <col min="12344" max="12344" width="15.140625" style="29" customWidth="1"/>
    <col min="12345" max="12345" width="2.7109375" style="29" customWidth="1"/>
    <col min="12346" max="12346" width="14.140625" style="29" customWidth="1"/>
    <col min="12347" max="12352" width="12.5703125" style="29"/>
    <col min="12353" max="12353" width="16.140625" style="29" customWidth="1"/>
    <col min="12354" max="12354" width="3.28515625" style="29" customWidth="1"/>
    <col min="12355" max="12355" width="13.5703125" style="29" customWidth="1"/>
    <col min="12356" max="12361" width="12.5703125" style="29"/>
    <col min="12362" max="12362" width="13.5703125" style="29" customWidth="1"/>
    <col min="12363" max="12543" width="12.5703125" style="29"/>
    <col min="12544" max="12544" width="32.85546875" style="29" customWidth="1"/>
    <col min="12545" max="12545" width="17.85546875" style="29" customWidth="1"/>
    <col min="12546" max="12546" width="32.28515625" style="29" customWidth="1"/>
    <col min="12547" max="12547" width="3.140625" style="29" customWidth="1"/>
    <col min="12548" max="12548" width="18.42578125" style="29" customWidth="1"/>
    <col min="12549" max="12549" width="13.5703125" style="29" customWidth="1"/>
    <col min="12550" max="12550" width="16.42578125" style="29" customWidth="1"/>
    <col min="12551" max="12552" width="13.7109375" style="29" customWidth="1"/>
    <col min="12553" max="12553" width="10" style="29" customWidth="1"/>
    <col min="12554" max="12554" width="12.5703125" style="29"/>
    <col min="12555" max="12555" width="14.5703125" style="29" customWidth="1"/>
    <col min="12556" max="12556" width="3" style="29" customWidth="1"/>
    <col min="12557" max="12557" width="14.5703125" style="29" customWidth="1"/>
    <col min="12558" max="12563" width="12.5703125" style="29"/>
    <col min="12564" max="12564" width="14.42578125" style="29" customWidth="1"/>
    <col min="12565" max="12565" width="3.28515625" style="29" customWidth="1"/>
    <col min="12566" max="12566" width="13.42578125" style="29" customWidth="1"/>
    <col min="12567" max="12571" width="12.5703125" style="29"/>
    <col min="12572" max="12572" width="14.7109375" style="29" customWidth="1"/>
    <col min="12573" max="12573" width="3" style="29" customWidth="1"/>
    <col min="12574" max="12574" width="13.85546875" style="29" customWidth="1"/>
    <col min="12575" max="12579" width="12.5703125" style="29"/>
    <col min="12580" max="12580" width="14.5703125" style="29" customWidth="1"/>
    <col min="12581" max="12581" width="3.5703125" style="29" customWidth="1"/>
    <col min="12582" max="12582" width="14" style="29" customWidth="1"/>
    <col min="12583" max="12589" width="12.5703125" style="29"/>
    <col min="12590" max="12590" width="15.28515625" style="29" customWidth="1"/>
    <col min="12591" max="12591" width="2.7109375" style="29" customWidth="1"/>
    <col min="12592" max="12592" width="13.42578125" style="29" customWidth="1"/>
    <col min="12593" max="12599" width="12.5703125" style="29"/>
    <col min="12600" max="12600" width="15.140625" style="29" customWidth="1"/>
    <col min="12601" max="12601" width="2.7109375" style="29" customWidth="1"/>
    <col min="12602" max="12602" width="14.140625" style="29" customWidth="1"/>
    <col min="12603" max="12608" width="12.5703125" style="29"/>
    <col min="12609" max="12609" width="16.140625" style="29" customWidth="1"/>
    <col min="12610" max="12610" width="3.28515625" style="29" customWidth="1"/>
    <col min="12611" max="12611" width="13.5703125" style="29" customWidth="1"/>
    <col min="12612" max="12617" width="12.5703125" style="29"/>
    <col min="12618" max="12618" width="13.5703125" style="29" customWidth="1"/>
    <col min="12619" max="12799" width="12.5703125" style="29"/>
    <col min="12800" max="12800" width="32.85546875" style="29" customWidth="1"/>
    <col min="12801" max="12801" width="17.85546875" style="29" customWidth="1"/>
    <col min="12802" max="12802" width="32.28515625" style="29" customWidth="1"/>
    <col min="12803" max="12803" width="3.140625" style="29" customWidth="1"/>
    <col min="12804" max="12804" width="18.42578125" style="29" customWidth="1"/>
    <col min="12805" max="12805" width="13.5703125" style="29" customWidth="1"/>
    <col min="12806" max="12806" width="16.42578125" style="29" customWidth="1"/>
    <col min="12807" max="12808" width="13.7109375" style="29" customWidth="1"/>
    <col min="12809" max="12809" width="10" style="29" customWidth="1"/>
    <col min="12810" max="12810" width="12.5703125" style="29"/>
    <col min="12811" max="12811" width="14.5703125" style="29" customWidth="1"/>
    <col min="12812" max="12812" width="3" style="29" customWidth="1"/>
    <col min="12813" max="12813" width="14.5703125" style="29" customWidth="1"/>
    <col min="12814" max="12819" width="12.5703125" style="29"/>
    <col min="12820" max="12820" width="14.42578125" style="29" customWidth="1"/>
    <col min="12821" max="12821" width="3.28515625" style="29" customWidth="1"/>
    <col min="12822" max="12822" width="13.42578125" style="29" customWidth="1"/>
    <col min="12823" max="12827" width="12.5703125" style="29"/>
    <col min="12828" max="12828" width="14.7109375" style="29" customWidth="1"/>
    <col min="12829" max="12829" width="3" style="29" customWidth="1"/>
    <col min="12830" max="12830" width="13.85546875" style="29" customWidth="1"/>
    <col min="12831" max="12835" width="12.5703125" style="29"/>
    <col min="12836" max="12836" width="14.5703125" style="29" customWidth="1"/>
    <col min="12837" max="12837" width="3.5703125" style="29" customWidth="1"/>
    <col min="12838" max="12838" width="14" style="29" customWidth="1"/>
    <col min="12839" max="12845" width="12.5703125" style="29"/>
    <col min="12846" max="12846" width="15.28515625" style="29" customWidth="1"/>
    <col min="12847" max="12847" width="2.7109375" style="29" customWidth="1"/>
    <col min="12848" max="12848" width="13.42578125" style="29" customWidth="1"/>
    <col min="12849" max="12855" width="12.5703125" style="29"/>
    <col min="12856" max="12856" width="15.140625" style="29" customWidth="1"/>
    <col min="12857" max="12857" width="2.7109375" style="29" customWidth="1"/>
    <col min="12858" max="12858" width="14.140625" style="29" customWidth="1"/>
    <col min="12859" max="12864" width="12.5703125" style="29"/>
    <col min="12865" max="12865" width="16.140625" style="29" customWidth="1"/>
    <col min="12866" max="12866" width="3.28515625" style="29" customWidth="1"/>
    <col min="12867" max="12867" width="13.5703125" style="29" customWidth="1"/>
    <col min="12868" max="12873" width="12.5703125" style="29"/>
    <col min="12874" max="12874" width="13.5703125" style="29" customWidth="1"/>
    <col min="12875" max="13055" width="12.5703125" style="29"/>
    <col min="13056" max="13056" width="32.85546875" style="29" customWidth="1"/>
    <col min="13057" max="13057" width="17.85546875" style="29" customWidth="1"/>
    <col min="13058" max="13058" width="32.28515625" style="29" customWidth="1"/>
    <col min="13059" max="13059" width="3.140625" style="29" customWidth="1"/>
    <col min="13060" max="13060" width="18.42578125" style="29" customWidth="1"/>
    <col min="13061" max="13061" width="13.5703125" style="29" customWidth="1"/>
    <col min="13062" max="13062" width="16.42578125" style="29" customWidth="1"/>
    <col min="13063" max="13064" width="13.7109375" style="29" customWidth="1"/>
    <col min="13065" max="13065" width="10" style="29" customWidth="1"/>
    <col min="13066" max="13066" width="12.5703125" style="29"/>
    <col min="13067" max="13067" width="14.5703125" style="29" customWidth="1"/>
    <col min="13068" max="13068" width="3" style="29" customWidth="1"/>
    <col min="13069" max="13069" width="14.5703125" style="29" customWidth="1"/>
    <col min="13070" max="13075" width="12.5703125" style="29"/>
    <col min="13076" max="13076" width="14.42578125" style="29" customWidth="1"/>
    <col min="13077" max="13077" width="3.28515625" style="29" customWidth="1"/>
    <col min="13078" max="13078" width="13.42578125" style="29" customWidth="1"/>
    <col min="13079" max="13083" width="12.5703125" style="29"/>
    <col min="13084" max="13084" width="14.7109375" style="29" customWidth="1"/>
    <col min="13085" max="13085" width="3" style="29" customWidth="1"/>
    <col min="13086" max="13086" width="13.85546875" style="29" customWidth="1"/>
    <col min="13087" max="13091" width="12.5703125" style="29"/>
    <col min="13092" max="13092" width="14.5703125" style="29" customWidth="1"/>
    <col min="13093" max="13093" width="3.5703125" style="29" customWidth="1"/>
    <col min="13094" max="13094" width="14" style="29" customWidth="1"/>
    <col min="13095" max="13101" width="12.5703125" style="29"/>
    <col min="13102" max="13102" width="15.28515625" style="29" customWidth="1"/>
    <col min="13103" max="13103" width="2.7109375" style="29" customWidth="1"/>
    <col min="13104" max="13104" width="13.42578125" style="29" customWidth="1"/>
    <col min="13105" max="13111" width="12.5703125" style="29"/>
    <col min="13112" max="13112" width="15.140625" style="29" customWidth="1"/>
    <col min="13113" max="13113" width="2.7109375" style="29" customWidth="1"/>
    <col min="13114" max="13114" width="14.140625" style="29" customWidth="1"/>
    <col min="13115" max="13120" width="12.5703125" style="29"/>
    <col min="13121" max="13121" width="16.140625" style="29" customWidth="1"/>
    <col min="13122" max="13122" width="3.28515625" style="29" customWidth="1"/>
    <col min="13123" max="13123" width="13.5703125" style="29" customWidth="1"/>
    <col min="13124" max="13129" width="12.5703125" style="29"/>
    <col min="13130" max="13130" width="13.5703125" style="29" customWidth="1"/>
    <col min="13131" max="13311" width="12.5703125" style="29"/>
    <col min="13312" max="13312" width="32.85546875" style="29" customWidth="1"/>
    <col min="13313" max="13313" width="17.85546875" style="29" customWidth="1"/>
    <col min="13314" max="13314" width="32.28515625" style="29" customWidth="1"/>
    <col min="13315" max="13315" width="3.140625" style="29" customWidth="1"/>
    <col min="13316" max="13316" width="18.42578125" style="29" customWidth="1"/>
    <col min="13317" max="13317" width="13.5703125" style="29" customWidth="1"/>
    <col min="13318" max="13318" width="16.42578125" style="29" customWidth="1"/>
    <col min="13319" max="13320" width="13.7109375" style="29" customWidth="1"/>
    <col min="13321" max="13321" width="10" style="29" customWidth="1"/>
    <col min="13322" max="13322" width="12.5703125" style="29"/>
    <col min="13323" max="13323" width="14.5703125" style="29" customWidth="1"/>
    <col min="13324" max="13324" width="3" style="29" customWidth="1"/>
    <col min="13325" max="13325" width="14.5703125" style="29" customWidth="1"/>
    <col min="13326" max="13331" width="12.5703125" style="29"/>
    <col min="13332" max="13332" width="14.42578125" style="29" customWidth="1"/>
    <col min="13333" max="13333" width="3.28515625" style="29" customWidth="1"/>
    <col min="13334" max="13334" width="13.42578125" style="29" customWidth="1"/>
    <col min="13335" max="13339" width="12.5703125" style="29"/>
    <col min="13340" max="13340" width="14.7109375" style="29" customWidth="1"/>
    <col min="13341" max="13341" width="3" style="29" customWidth="1"/>
    <col min="13342" max="13342" width="13.85546875" style="29" customWidth="1"/>
    <col min="13343" max="13347" width="12.5703125" style="29"/>
    <col min="13348" max="13348" width="14.5703125" style="29" customWidth="1"/>
    <col min="13349" max="13349" width="3.5703125" style="29" customWidth="1"/>
    <col min="13350" max="13350" width="14" style="29" customWidth="1"/>
    <col min="13351" max="13357" width="12.5703125" style="29"/>
    <col min="13358" max="13358" width="15.28515625" style="29" customWidth="1"/>
    <col min="13359" max="13359" width="2.7109375" style="29" customWidth="1"/>
    <col min="13360" max="13360" width="13.42578125" style="29" customWidth="1"/>
    <col min="13361" max="13367" width="12.5703125" style="29"/>
    <col min="13368" max="13368" width="15.140625" style="29" customWidth="1"/>
    <col min="13369" max="13369" width="2.7109375" style="29" customWidth="1"/>
    <col min="13370" max="13370" width="14.140625" style="29" customWidth="1"/>
    <col min="13371" max="13376" width="12.5703125" style="29"/>
    <col min="13377" max="13377" width="16.140625" style="29" customWidth="1"/>
    <col min="13378" max="13378" width="3.28515625" style="29" customWidth="1"/>
    <col min="13379" max="13379" width="13.5703125" style="29" customWidth="1"/>
    <col min="13380" max="13385" width="12.5703125" style="29"/>
    <col min="13386" max="13386" width="13.5703125" style="29" customWidth="1"/>
    <col min="13387" max="13567" width="12.5703125" style="29"/>
    <col min="13568" max="13568" width="32.85546875" style="29" customWidth="1"/>
    <col min="13569" max="13569" width="17.85546875" style="29" customWidth="1"/>
    <col min="13570" max="13570" width="32.28515625" style="29" customWidth="1"/>
    <col min="13571" max="13571" width="3.140625" style="29" customWidth="1"/>
    <col min="13572" max="13572" width="18.42578125" style="29" customWidth="1"/>
    <col min="13573" max="13573" width="13.5703125" style="29" customWidth="1"/>
    <col min="13574" max="13574" width="16.42578125" style="29" customWidth="1"/>
    <col min="13575" max="13576" width="13.7109375" style="29" customWidth="1"/>
    <col min="13577" max="13577" width="10" style="29" customWidth="1"/>
    <col min="13578" max="13578" width="12.5703125" style="29"/>
    <col min="13579" max="13579" width="14.5703125" style="29" customWidth="1"/>
    <col min="13580" max="13580" width="3" style="29" customWidth="1"/>
    <col min="13581" max="13581" width="14.5703125" style="29" customWidth="1"/>
    <col min="13582" max="13587" width="12.5703125" style="29"/>
    <col min="13588" max="13588" width="14.42578125" style="29" customWidth="1"/>
    <col min="13589" max="13589" width="3.28515625" style="29" customWidth="1"/>
    <col min="13590" max="13590" width="13.42578125" style="29" customWidth="1"/>
    <col min="13591" max="13595" width="12.5703125" style="29"/>
    <col min="13596" max="13596" width="14.7109375" style="29" customWidth="1"/>
    <col min="13597" max="13597" width="3" style="29" customWidth="1"/>
    <col min="13598" max="13598" width="13.85546875" style="29" customWidth="1"/>
    <col min="13599" max="13603" width="12.5703125" style="29"/>
    <col min="13604" max="13604" width="14.5703125" style="29" customWidth="1"/>
    <col min="13605" max="13605" width="3.5703125" style="29" customWidth="1"/>
    <col min="13606" max="13606" width="14" style="29" customWidth="1"/>
    <col min="13607" max="13613" width="12.5703125" style="29"/>
    <col min="13614" max="13614" width="15.28515625" style="29" customWidth="1"/>
    <col min="13615" max="13615" width="2.7109375" style="29" customWidth="1"/>
    <col min="13616" max="13616" width="13.42578125" style="29" customWidth="1"/>
    <col min="13617" max="13623" width="12.5703125" style="29"/>
    <col min="13624" max="13624" width="15.140625" style="29" customWidth="1"/>
    <col min="13625" max="13625" width="2.7109375" style="29" customWidth="1"/>
    <col min="13626" max="13626" width="14.140625" style="29" customWidth="1"/>
    <col min="13627" max="13632" width="12.5703125" style="29"/>
    <col min="13633" max="13633" width="16.140625" style="29" customWidth="1"/>
    <col min="13634" max="13634" width="3.28515625" style="29" customWidth="1"/>
    <col min="13635" max="13635" width="13.5703125" style="29" customWidth="1"/>
    <col min="13636" max="13641" width="12.5703125" style="29"/>
    <col min="13642" max="13642" width="13.5703125" style="29" customWidth="1"/>
    <col min="13643" max="13823" width="12.5703125" style="29"/>
    <col min="13824" max="13824" width="32.85546875" style="29" customWidth="1"/>
    <col min="13825" max="13825" width="17.85546875" style="29" customWidth="1"/>
    <col min="13826" max="13826" width="32.28515625" style="29" customWidth="1"/>
    <col min="13827" max="13827" width="3.140625" style="29" customWidth="1"/>
    <col min="13828" max="13828" width="18.42578125" style="29" customWidth="1"/>
    <col min="13829" max="13829" width="13.5703125" style="29" customWidth="1"/>
    <col min="13830" max="13830" width="16.42578125" style="29" customWidth="1"/>
    <col min="13831" max="13832" width="13.7109375" style="29" customWidth="1"/>
    <col min="13833" max="13833" width="10" style="29" customWidth="1"/>
    <col min="13834" max="13834" width="12.5703125" style="29"/>
    <col min="13835" max="13835" width="14.5703125" style="29" customWidth="1"/>
    <col min="13836" max="13836" width="3" style="29" customWidth="1"/>
    <col min="13837" max="13837" width="14.5703125" style="29" customWidth="1"/>
    <col min="13838" max="13843" width="12.5703125" style="29"/>
    <col min="13844" max="13844" width="14.42578125" style="29" customWidth="1"/>
    <col min="13845" max="13845" width="3.28515625" style="29" customWidth="1"/>
    <col min="13846" max="13846" width="13.42578125" style="29" customWidth="1"/>
    <col min="13847" max="13851" width="12.5703125" style="29"/>
    <col min="13852" max="13852" width="14.7109375" style="29" customWidth="1"/>
    <col min="13853" max="13853" width="3" style="29" customWidth="1"/>
    <col min="13854" max="13854" width="13.85546875" style="29" customWidth="1"/>
    <col min="13855" max="13859" width="12.5703125" style="29"/>
    <col min="13860" max="13860" width="14.5703125" style="29" customWidth="1"/>
    <col min="13861" max="13861" width="3.5703125" style="29" customWidth="1"/>
    <col min="13862" max="13862" width="14" style="29" customWidth="1"/>
    <col min="13863" max="13869" width="12.5703125" style="29"/>
    <col min="13870" max="13870" width="15.28515625" style="29" customWidth="1"/>
    <col min="13871" max="13871" width="2.7109375" style="29" customWidth="1"/>
    <col min="13872" max="13872" width="13.42578125" style="29" customWidth="1"/>
    <col min="13873" max="13879" width="12.5703125" style="29"/>
    <col min="13880" max="13880" width="15.140625" style="29" customWidth="1"/>
    <col min="13881" max="13881" width="2.7109375" style="29" customWidth="1"/>
    <col min="13882" max="13882" width="14.140625" style="29" customWidth="1"/>
    <col min="13883" max="13888" width="12.5703125" style="29"/>
    <col min="13889" max="13889" width="16.140625" style="29" customWidth="1"/>
    <col min="13890" max="13890" width="3.28515625" style="29" customWidth="1"/>
    <col min="13891" max="13891" width="13.5703125" style="29" customWidth="1"/>
    <col min="13892" max="13897" width="12.5703125" style="29"/>
    <col min="13898" max="13898" width="13.5703125" style="29" customWidth="1"/>
    <col min="13899" max="14079" width="12.5703125" style="29"/>
    <col min="14080" max="14080" width="32.85546875" style="29" customWidth="1"/>
    <col min="14081" max="14081" width="17.85546875" style="29" customWidth="1"/>
    <col min="14082" max="14082" width="32.28515625" style="29" customWidth="1"/>
    <col min="14083" max="14083" width="3.140625" style="29" customWidth="1"/>
    <col min="14084" max="14084" width="18.42578125" style="29" customWidth="1"/>
    <col min="14085" max="14085" width="13.5703125" style="29" customWidth="1"/>
    <col min="14086" max="14086" width="16.42578125" style="29" customWidth="1"/>
    <col min="14087" max="14088" width="13.7109375" style="29" customWidth="1"/>
    <col min="14089" max="14089" width="10" style="29" customWidth="1"/>
    <col min="14090" max="14090" width="12.5703125" style="29"/>
    <col min="14091" max="14091" width="14.5703125" style="29" customWidth="1"/>
    <col min="14092" max="14092" width="3" style="29" customWidth="1"/>
    <col min="14093" max="14093" width="14.5703125" style="29" customWidth="1"/>
    <col min="14094" max="14099" width="12.5703125" style="29"/>
    <col min="14100" max="14100" width="14.42578125" style="29" customWidth="1"/>
    <col min="14101" max="14101" width="3.28515625" style="29" customWidth="1"/>
    <col min="14102" max="14102" width="13.42578125" style="29" customWidth="1"/>
    <col min="14103" max="14107" width="12.5703125" style="29"/>
    <col min="14108" max="14108" width="14.7109375" style="29" customWidth="1"/>
    <col min="14109" max="14109" width="3" style="29" customWidth="1"/>
    <col min="14110" max="14110" width="13.85546875" style="29" customWidth="1"/>
    <col min="14111" max="14115" width="12.5703125" style="29"/>
    <col min="14116" max="14116" width="14.5703125" style="29" customWidth="1"/>
    <col min="14117" max="14117" width="3.5703125" style="29" customWidth="1"/>
    <col min="14118" max="14118" width="14" style="29" customWidth="1"/>
    <col min="14119" max="14125" width="12.5703125" style="29"/>
    <col min="14126" max="14126" width="15.28515625" style="29" customWidth="1"/>
    <col min="14127" max="14127" width="2.7109375" style="29" customWidth="1"/>
    <col min="14128" max="14128" width="13.42578125" style="29" customWidth="1"/>
    <col min="14129" max="14135" width="12.5703125" style="29"/>
    <col min="14136" max="14136" width="15.140625" style="29" customWidth="1"/>
    <col min="14137" max="14137" width="2.7109375" style="29" customWidth="1"/>
    <col min="14138" max="14138" width="14.140625" style="29" customWidth="1"/>
    <col min="14139" max="14144" width="12.5703125" style="29"/>
    <col min="14145" max="14145" width="16.140625" style="29" customWidth="1"/>
    <col min="14146" max="14146" width="3.28515625" style="29" customWidth="1"/>
    <col min="14147" max="14147" width="13.5703125" style="29" customWidth="1"/>
    <col min="14148" max="14153" width="12.5703125" style="29"/>
    <col min="14154" max="14154" width="13.5703125" style="29" customWidth="1"/>
    <col min="14155" max="14335" width="12.5703125" style="29"/>
    <col min="14336" max="14336" width="32.85546875" style="29" customWidth="1"/>
    <col min="14337" max="14337" width="17.85546875" style="29" customWidth="1"/>
    <col min="14338" max="14338" width="32.28515625" style="29" customWidth="1"/>
    <col min="14339" max="14339" width="3.140625" style="29" customWidth="1"/>
    <col min="14340" max="14340" width="18.42578125" style="29" customWidth="1"/>
    <col min="14341" max="14341" width="13.5703125" style="29" customWidth="1"/>
    <col min="14342" max="14342" width="16.42578125" style="29" customWidth="1"/>
    <col min="14343" max="14344" width="13.7109375" style="29" customWidth="1"/>
    <col min="14345" max="14345" width="10" style="29" customWidth="1"/>
    <col min="14346" max="14346" width="12.5703125" style="29"/>
    <col min="14347" max="14347" width="14.5703125" style="29" customWidth="1"/>
    <col min="14348" max="14348" width="3" style="29" customWidth="1"/>
    <col min="14349" max="14349" width="14.5703125" style="29" customWidth="1"/>
    <col min="14350" max="14355" width="12.5703125" style="29"/>
    <col min="14356" max="14356" width="14.42578125" style="29" customWidth="1"/>
    <col min="14357" max="14357" width="3.28515625" style="29" customWidth="1"/>
    <col min="14358" max="14358" width="13.42578125" style="29" customWidth="1"/>
    <col min="14359" max="14363" width="12.5703125" style="29"/>
    <col min="14364" max="14364" width="14.7109375" style="29" customWidth="1"/>
    <col min="14365" max="14365" width="3" style="29" customWidth="1"/>
    <col min="14366" max="14366" width="13.85546875" style="29" customWidth="1"/>
    <col min="14367" max="14371" width="12.5703125" style="29"/>
    <col min="14372" max="14372" width="14.5703125" style="29" customWidth="1"/>
    <col min="14373" max="14373" width="3.5703125" style="29" customWidth="1"/>
    <col min="14374" max="14374" width="14" style="29" customWidth="1"/>
    <col min="14375" max="14381" width="12.5703125" style="29"/>
    <col min="14382" max="14382" width="15.28515625" style="29" customWidth="1"/>
    <col min="14383" max="14383" width="2.7109375" style="29" customWidth="1"/>
    <col min="14384" max="14384" width="13.42578125" style="29" customWidth="1"/>
    <col min="14385" max="14391" width="12.5703125" style="29"/>
    <col min="14392" max="14392" width="15.140625" style="29" customWidth="1"/>
    <col min="14393" max="14393" width="2.7109375" style="29" customWidth="1"/>
    <col min="14394" max="14394" width="14.140625" style="29" customWidth="1"/>
    <col min="14395" max="14400" width="12.5703125" style="29"/>
    <col min="14401" max="14401" width="16.140625" style="29" customWidth="1"/>
    <col min="14402" max="14402" width="3.28515625" style="29" customWidth="1"/>
    <col min="14403" max="14403" width="13.5703125" style="29" customWidth="1"/>
    <col min="14404" max="14409" width="12.5703125" style="29"/>
    <col min="14410" max="14410" width="13.5703125" style="29" customWidth="1"/>
    <col min="14411" max="14591" width="12.5703125" style="29"/>
    <col min="14592" max="14592" width="32.85546875" style="29" customWidth="1"/>
    <col min="14593" max="14593" width="17.85546875" style="29" customWidth="1"/>
    <col min="14594" max="14594" width="32.28515625" style="29" customWidth="1"/>
    <col min="14595" max="14595" width="3.140625" style="29" customWidth="1"/>
    <col min="14596" max="14596" width="18.42578125" style="29" customWidth="1"/>
    <col min="14597" max="14597" width="13.5703125" style="29" customWidth="1"/>
    <col min="14598" max="14598" width="16.42578125" style="29" customWidth="1"/>
    <col min="14599" max="14600" width="13.7109375" style="29" customWidth="1"/>
    <col min="14601" max="14601" width="10" style="29" customWidth="1"/>
    <col min="14602" max="14602" width="12.5703125" style="29"/>
    <col min="14603" max="14603" width="14.5703125" style="29" customWidth="1"/>
    <col min="14604" max="14604" width="3" style="29" customWidth="1"/>
    <col min="14605" max="14605" width="14.5703125" style="29" customWidth="1"/>
    <col min="14606" max="14611" width="12.5703125" style="29"/>
    <col min="14612" max="14612" width="14.42578125" style="29" customWidth="1"/>
    <col min="14613" max="14613" width="3.28515625" style="29" customWidth="1"/>
    <col min="14614" max="14614" width="13.42578125" style="29" customWidth="1"/>
    <col min="14615" max="14619" width="12.5703125" style="29"/>
    <col min="14620" max="14620" width="14.7109375" style="29" customWidth="1"/>
    <col min="14621" max="14621" width="3" style="29" customWidth="1"/>
    <col min="14622" max="14622" width="13.85546875" style="29" customWidth="1"/>
    <col min="14623" max="14627" width="12.5703125" style="29"/>
    <col min="14628" max="14628" width="14.5703125" style="29" customWidth="1"/>
    <col min="14629" max="14629" width="3.5703125" style="29" customWidth="1"/>
    <col min="14630" max="14630" width="14" style="29" customWidth="1"/>
    <col min="14631" max="14637" width="12.5703125" style="29"/>
    <col min="14638" max="14638" width="15.28515625" style="29" customWidth="1"/>
    <col min="14639" max="14639" width="2.7109375" style="29" customWidth="1"/>
    <col min="14640" max="14640" width="13.42578125" style="29" customWidth="1"/>
    <col min="14641" max="14647" width="12.5703125" style="29"/>
    <col min="14648" max="14648" width="15.140625" style="29" customWidth="1"/>
    <col min="14649" max="14649" width="2.7109375" style="29" customWidth="1"/>
    <col min="14650" max="14650" width="14.140625" style="29" customWidth="1"/>
    <col min="14651" max="14656" width="12.5703125" style="29"/>
    <col min="14657" max="14657" width="16.140625" style="29" customWidth="1"/>
    <col min="14658" max="14658" width="3.28515625" style="29" customWidth="1"/>
    <col min="14659" max="14659" width="13.5703125" style="29" customWidth="1"/>
    <col min="14660" max="14665" width="12.5703125" style="29"/>
    <col min="14666" max="14666" width="13.5703125" style="29" customWidth="1"/>
    <col min="14667" max="14847" width="12.5703125" style="29"/>
    <col min="14848" max="14848" width="32.85546875" style="29" customWidth="1"/>
    <col min="14849" max="14849" width="17.85546875" style="29" customWidth="1"/>
    <col min="14850" max="14850" width="32.28515625" style="29" customWidth="1"/>
    <col min="14851" max="14851" width="3.140625" style="29" customWidth="1"/>
    <col min="14852" max="14852" width="18.42578125" style="29" customWidth="1"/>
    <col min="14853" max="14853" width="13.5703125" style="29" customWidth="1"/>
    <col min="14854" max="14854" width="16.42578125" style="29" customWidth="1"/>
    <col min="14855" max="14856" width="13.7109375" style="29" customWidth="1"/>
    <col min="14857" max="14857" width="10" style="29" customWidth="1"/>
    <col min="14858" max="14858" width="12.5703125" style="29"/>
    <col min="14859" max="14859" width="14.5703125" style="29" customWidth="1"/>
    <col min="14860" max="14860" width="3" style="29" customWidth="1"/>
    <col min="14861" max="14861" width="14.5703125" style="29" customWidth="1"/>
    <col min="14862" max="14867" width="12.5703125" style="29"/>
    <col min="14868" max="14868" width="14.42578125" style="29" customWidth="1"/>
    <col min="14869" max="14869" width="3.28515625" style="29" customWidth="1"/>
    <col min="14870" max="14870" width="13.42578125" style="29" customWidth="1"/>
    <col min="14871" max="14875" width="12.5703125" style="29"/>
    <col min="14876" max="14876" width="14.7109375" style="29" customWidth="1"/>
    <col min="14877" max="14877" width="3" style="29" customWidth="1"/>
    <col min="14878" max="14878" width="13.85546875" style="29" customWidth="1"/>
    <col min="14879" max="14883" width="12.5703125" style="29"/>
    <col min="14884" max="14884" width="14.5703125" style="29" customWidth="1"/>
    <col min="14885" max="14885" width="3.5703125" style="29" customWidth="1"/>
    <col min="14886" max="14886" width="14" style="29" customWidth="1"/>
    <col min="14887" max="14893" width="12.5703125" style="29"/>
    <col min="14894" max="14894" width="15.28515625" style="29" customWidth="1"/>
    <col min="14895" max="14895" width="2.7109375" style="29" customWidth="1"/>
    <col min="14896" max="14896" width="13.42578125" style="29" customWidth="1"/>
    <col min="14897" max="14903" width="12.5703125" style="29"/>
    <col min="14904" max="14904" width="15.140625" style="29" customWidth="1"/>
    <col min="14905" max="14905" width="2.7109375" style="29" customWidth="1"/>
    <col min="14906" max="14906" width="14.140625" style="29" customWidth="1"/>
    <col min="14907" max="14912" width="12.5703125" style="29"/>
    <col min="14913" max="14913" width="16.140625" style="29" customWidth="1"/>
    <col min="14914" max="14914" width="3.28515625" style="29" customWidth="1"/>
    <col min="14915" max="14915" width="13.5703125" style="29" customWidth="1"/>
    <col min="14916" max="14921" width="12.5703125" style="29"/>
    <col min="14922" max="14922" width="13.5703125" style="29" customWidth="1"/>
    <col min="14923" max="15103" width="12.5703125" style="29"/>
    <col min="15104" max="15104" width="32.85546875" style="29" customWidth="1"/>
    <col min="15105" max="15105" width="17.85546875" style="29" customWidth="1"/>
    <col min="15106" max="15106" width="32.28515625" style="29" customWidth="1"/>
    <col min="15107" max="15107" width="3.140625" style="29" customWidth="1"/>
    <col min="15108" max="15108" width="18.42578125" style="29" customWidth="1"/>
    <col min="15109" max="15109" width="13.5703125" style="29" customWidth="1"/>
    <col min="15110" max="15110" width="16.42578125" style="29" customWidth="1"/>
    <col min="15111" max="15112" width="13.7109375" style="29" customWidth="1"/>
    <col min="15113" max="15113" width="10" style="29" customWidth="1"/>
    <col min="15114" max="15114" width="12.5703125" style="29"/>
    <col min="15115" max="15115" width="14.5703125" style="29" customWidth="1"/>
    <col min="15116" max="15116" width="3" style="29" customWidth="1"/>
    <col min="15117" max="15117" width="14.5703125" style="29" customWidth="1"/>
    <col min="15118" max="15123" width="12.5703125" style="29"/>
    <col min="15124" max="15124" width="14.42578125" style="29" customWidth="1"/>
    <col min="15125" max="15125" width="3.28515625" style="29" customWidth="1"/>
    <col min="15126" max="15126" width="13.42578125" style="29" customWidth="1"/>
    <col min="15127" max="15131" width="12.5703125" style="29"/>
    <col min="15132" max="15132" width="14.7109375" style="29" customWidth="1"/>
    <col min="15133" max="15133" width="3" style="29" customWidth="1"/>
    <col min="15134" max="15134" width="13.85546875" style="29" customWidth="1"/>
    <col min="15135" max="15139" width="12.5703125" style="29"/>
    <col min="15140" max="15140" width="14.5703125" style="29" customWidth="1"/>
    <col min="15141" max="15141" width="3.5703125" style="29" customWidth="1"/>
    <col min="15142" max="15142" width="14" style="29" customWidth="1"/>
    <col min="15143" max="15149" width="12.5703125" style="29"/>
    <col min="15150" max="15150" width="15.28515625" style="29" customWidth="1"/>
    <col min="15151" max="15151" width="2.7109375" style="29" customWidth="1"/>
    <col min="15152" max="15152" width="13.42578125" style="29" customWidth="1"/>
    <col min="15153" max="15159" width="12.5703125" style="29"/>
    <col min="15160" max="15160" width="15.140625" style="29" customWidth="1"/>
    <col min="15161" max="15161" width="2.7109375" style="29" customWidth="1"/>
    <col min="15162" max="15162" width="14.140625" style="29" customWidth="1"/>
    <col min="15163" max="15168" width="12.5703125" style="29"/>
    <col min="15169" max="15169" width="16.140625" style="29" customWidth="1"/>
    <col min="15170" max="15170" width="3.28515625" style="29" customWidth="1"/>
    <col min="15171" max="15171" width="13.5703125" style="29" customWidth="1"/>
    <col min="15172" max="15177" width="12.5703125" style="29"/>
    <col min="15178" max="15178" width="13.5703125" style="29" customWidth="1"/>
    <col min="15179" max="15359" width="12.5703125" style="29"/>
    <col min="15360" max="15360" width="32.85546875" style="29" customWidth="1"/>
    <col min="15361" max="15361" width="17.85546875" style="29" customWidth="1"/>
    <col min="15362" max="15362" width="32.28515625" style="29" customWidth="1"/>
    <col min="15363" max="15363" width="3.140625" style="29" customWidth="1"/>
    <col min="15364" max="15364" width="18.42578125" style="29" customWidth="1"/>
    <col min="15365" max="15365" width="13.5703125" style="29" customWidth="1"/>
    <col min="15366" max="15366" width="16.42578125" style="29" customWidth="1"/>
    <col min="15367" max="15368" width="13.7109375" style="29" customWidth="1"/>
    <col min="15369" max="15369" width="10" style="29" customWidth="1"/>
    <col min="15370" max="15370" width="12.5703125" style="29"/>
    <col min="15371" max="15371" width="14.5703125" style="29" customWidth="1"/>
    <col min="15372" max="15372" width="3" style="29" customWidth="1"/>
    <col min="15373" max="15373" width="14.5703125" style="29" customWidth="1"/>
    <col min="15374" max="15379" width="12.5703125" style="29"/>
    <col min="15380" max="15380" width="14.42578125" style="29" customWidth="1"/>
    <col min="15381" max="15381" width="3.28515625" style="29" customWidth="1"/>
    <col min="15382" max="15382" width="13.42578125" style="29" customWidth="1"/>
    <col min="15383" max="15387" width="12.5703125" style="29"/>
    <col min="15388" max="15388" width="14.7109375" style="29" customWidth="1"/>
    <col min="15389" max="15389" width="3" style="29" customWidth="1"/>
    <col min="15390" max="15390" width="13.85546875" style="29" customWidth="1"/>
    <col min="15391" max="15395" width="12.5703125" style="29"/>
    <col min="15396" max="15396" width="14.5703125" style="29" customWidth="1"/>
    <col min="15397" max="15397" width="3.5703125" style="29" customWidth="1"/>
    <col min="15398" max="15398" width="14" style="29" customWidth="1"/>
    <col min="15399" max="15405" width="12.5703125" style="29"/>
    <col min="15406" max="15406" width="15.28515625" style="29" customWidth="1"/>
    <col min="15407" max="15407" width="2.7109375" style="29" customWidth="1"/>
    <col min="15408" max="15408" width="13.42578125" style="29" customWidth="1"/>
    <col min="15409" max="15415" width="12.5703125" style="29"/>
    <col min="15416" max="15416" width="15.140625" style="29" customWidth="1"/>
    <col min="15417" max="15417" width="2.7109375" style="29" customWidth="1"/>
    <col min="15418" max="15418" width="14.140625" style="29" customWidth="1"/>
    <col min="15419" max="15424" width="12.5703125" style="29"/>
    <col min="15425" max="15425" width="16.140625" style="29" customWidth="1"/>
    <col min="15426" max="15426" width="3.28515625" style="29" customWidth="1"/>
    <col min="15427" max="15427" width="13.5703125" style="29" customWidth="1"/>
    <col min="15428" max="15433" width="12.5703125" style="29"/>
    <col min="15434" max="15434" width="13.5703125" style="29" customWidth="1"/>
    <col min="15435" max="15615" width="12.5703125" style="29"/>
    <col min="15616" max="15616" width="32.85546875" style="29" customWidth="1"/>
    <col min="15617" max="15617" width="17.85546875" style="29" customWidth="1"/>
    <col min="15618" max="15618" width="32.28515625" style="29" customWidth="1"/>
    <col min="15619" max="15619" width="3.140625" style="29" customWidth="1"/>
    <col min="15620" max="15620" width="18.42578125" style="29" customWidth="1"/>
    <col min="15621" max="15621" width="13.5703125" style="29" customWidth="1"/>
    <col min="15622" max="15622" width="16.42578125" style="29" customWidth="1"/>
    <col min="15623" max="15624" width="13.7109375" style="29" customWidth="1"/>
    <col min="15625" max="15625" width="10" style="29" customWidth="1"/>
    <col min="15626" max="15626" width="12.5703125" style="29"/>
    <col min="15627" max="15627" width="14.5703125" style="29" customWidth="1"/>
    <col min="15628" max="15628" width="3" style="29" customWidth="1"/>
    <col min="15629" max="15629" width="14.5703125" style="29" customWidth="1"/>
    <col min="15630" max="15635" width="12.5703125" style="29"/>
    <col min="15636" max="15636" width="14.42578125" style="29" customWidth="1"/>
    <col min="15637" max="15637" width="3.28515625" style="29" customWidth="1"/>
    <col min="15638" max="15638" width="13.42578125" style="29" customWidth="1"/>
    <col min="15639" max="15643" width="12.5703125" style="29"/>
    <col min="15644" max="15644" width="14.7109375" style="29" customWidth="1"/>
    <col min="15645" max="15645" width="3" style="29" customWidth="1"/>
    <col min="15646" max="15646" width="13.85546875" style="29" customWidth="1"/>
    <col min="15647" max="15651" width="12.5703125" style="29"/>
    <col min="15652" max="15652" width="14.5703125" style="29" customWidth="1"/>
    <col min="15653" max="15653" width="3.5703125" style="29" customWidth="1"/>
    <col min="15654" max="15654" width="14" style="29" customWidth="1"/>
    <col min="15655" max="15661" width="12.5703125" style="29"/>
    <col min="15662" max="15662" width="15.28515625" style="29" customWidth="1"/>
    <col min="15663" max="15663" width="2.7109375" style="29" customWidth="1"/>
    <col min="15664" max="15664" width="13.42578125" style="29" customWidth="1"/>
    <col min="15665" max="15671" width="12.5703125" style="29"/>
    <col min="15672" max="15672" width="15.140625" style="29" customWidth="1"/>
    <col min="15673" max="15673" width="2.7109375" style="29" customWidth="1"/>
    <col min="15674" max="15674" width="14.140625" style="29" customWidth="1"/>
    <col min="15675" max="15680" width="12.5703125" style="29"/>
    <col min="15681" max="15681" width="16.140625" style="29" customWidth="1"/>
    <col min="15682" max="15682" width="3.28515625" style="29" customWidth="1"/>
    <col min="15683" max="15683" width="13.5703125" style="29" customWidth="1"/>
    <col min="15684" max="15689" width="12.5703125" style="29"/>
    <col min="15690" max="15690" width="13.5703125" style="29" customWidth="1"/>
    <col min="15691" max="15871" width="12.5703125" style="29"/>
    <col min="15872" max="15872" width="32.85546875" style="29" customWidth="1"/>
    <col min="15873" max="15873" width="17.85546875" style="29" customWidth="1"/>
    <col min="15874" max="15874" width="32.28515625" style="29" customWidth="1"/>
    <col min="15875" max="15875" width="3.140625" style="29" customWidth="1"/>
    <col min="15876" max="15876" width="18.42578125" style="29" customWidth="1"/>
    <col min="15877" max="15877" width="13.5703125" style="29" customWidth="1"/>
    <col min="15878" max="15878" width="16.42578125" style="29" customWidth="1"/>
    <col min="15879" max="15880" width="13.7109375" style="29" customWidth="1"/>
    <col min="15881" max="15881" width="10" style="29" customWidth="1"/>
    <col min="15882" max="15882" width="12.5703125" style="29"/>
    <col min="15883" max="15883" width="14.5703125" style="29" customWidth="1"/>
    <col min="15884" max="15884" width="3" style="29" customWidth="1"/>
    <col min="15885" max="15885" width="14.5703125" style="29" customWidth="1"/>
    <col min="15886" max="15891" width="12.5703125" style="29"/>
    <col min="15892" max="15892" width="14.42578125" style="29" customWidth="1"/>
    <col min="15893" max="15893" width="3.28515625" style="29" customWidth="1"/>
    <col min="15894" max="15894" width="13.42578125" style="29" customWidth="1"/>
    <col min="15895" max="15899" width="12.5703125" style="29"/>
    <col min="15900" max="15900" width="14.7109375" style="29" customWidth="1"/>
    <col min="15901" max="15901" width="3" style="29" customWidth="1"/>
    <col min="15902" max="15902" width="13.85546875" style="29" customWidth="1"/>
    <col min="15903" max="15907" width="12.5703125" style="29"/>
    <col min="15908" max="15908" width="14.5703125" style="29" customWidth="1"/>
    <col min="15909" max="15909" width="3.5703125" style="29" customWidth="1"/>
    <col min="15910" max="15910" width="14" style="29" customWidth="1"/>
    <col min="15911" max="15917" width="12.5703125" style="29"/>
    <col min="15918" max="15918" width="15.28515625" style="29" customWidth="1"/>
    <col min="15919" max="15919" width="2.7109375" style="29" customWidth="1"/>
    <col min="15920" max="15920" width="13.42578125" style="29" customWidth="1"/>
    <col min="15921" max="15927" width="12.5703125" style="29"/>
    <col min="15928" max="15928" width="15.140625" style="29" customWidth="1"/>
    <col min="15929" max="15929" width="2.7109375" style="29" customWidth="1"/>
    <col min="15930" max="15930" width="14.140625" style="29" customWidth="1"/>
    <col min="15931" max="15936" width="12.5703125" style="29"/>
    <col min="15937" max="15937" width="16.140625" style="29" customWidth="1"/>
    <col min="15938" max="15938" width="3.28515625" style="29" customWidth="1"/>
    <col min="15939" max="15939" width="13.5703125" style="29" customWidth="1"/>
    <col min="15940" max="15945" width="12.5703125" style="29"/>
    <col min="15946" max="15946" width="13.5703125" style="29" customWidth="1"/>
    <col min="15947" max="16127" width="12.5703125" style="29"/>
    <col min="16128" max="16128" width="32.85546875" style="29" customWidth="1"/>
    <col min="16129" max="16129" width="17.85546875" style="29" customWidth="1"/>
    <col min="16130" max="16130" width="32.28515625" style="29" customWidth="1"/>
    <col min="16131" max="16131" width="3.140625" style="29" customWidth="1"/>
    <col min="16132" max="16132" width="18.42578125" style="29" customWidth="1"/>
    <col min="16133" max="16133" width="13.5703125" style="29" customWidth="1"/>
    <col min="16134" max="16134" width="16.42578125" style="29" customWidth="1"/>
    <col min="16135" max="16136" width="13.7109375" style="29" customWidth="1"/>
    <col min="16137" max="16137" width="10" style="29" customWidth="1"/>
    <col min="16138" max="16138" width="12.5703125" style="29"/>
    <col min="16139" max="16139" width="14.5703125" style="29" customWidth="1"/>
    <col min="16140" max="16140" width="3" style="29" customWidth="1"/>
    <col min="16141" max="16141" width="14.5703125" style="29" customWidth="1"/>
    <col min="16142" max="16147" width="12.5703125" style="29"/>
    <col min="16148" max="16148" width="14.42578125" style="29" customWidth="1"/>
    <col min="16149" max="16149" width="3.28515625" style="29" customWidth="1"/>
    <col min="16150" max="16150" width="13.42578125" style="29" customWidth="1"/>
    <col min="16151" max="16155" width="12.5703125" style="29"/>
    <col min="16156" max="16156" width="14.7109375" style="29" customWidth="1"/>
    <col min="16157" max="16157" width="3" style="29" customWidth="1"/>
    <col min="16158" max="16158" width="13.85546875" style="29" customWidth="1"/>
    <col min="16159" max="16163" width="12.5703125" style="29"/>
    <col min="16164" max="16164" width="14.5703125" style="29" customWidth="1"/>
    <col min="16165" max="16165" width="3.5703125" style="29" customWidth="1"/>
    <col min="16166" max="16166" width="14" style="29" customWidth="1"/>
    <col min="16167" max="16173" width="12.5703125" style="29"/>
    <col min="16174" max="16174" width="15.28515625" style="29" customWidth="1"/>
    <col min="16175" max="16175" width="2.7109375" style="29" customWidth="1"/>
    <col min="16176" max="16176" width="13.42578125" style="29" customWidth="1"/>
    <col min="16177" max="16183" width="12.5703125" style="29"/>
    <col min="16184" max="16184" width="15.140625" style="29" customWidth="1"/>
    <col min="16185" max="16185" width="2.7109375" style="29" customWidth="1"/>
    <col min="16186" max="16186" width="14.140625" style="29" customWidth="1"/>
    <col min="16187" max="16192" width="12.5703125" style="29"/>
    <col min="16193" max="16193" width="16.140625" style="29" customWidth="1"/>
    <col min="16194" max="16194" width="3.28515625" style="29" customWidth="1"/>
    <col min="16195" max="16195" width="13.5703125" style="29" customWidth="1"/>
    <col min="16196" max="16201" width="12.5703125" style="29"/>
    <col min="16202" max="16202" width="13.5703125" style="29" customWidth="1"/>
    <col min="16203" max="16384" width="12.5703125" style="29"/>
  </cols>
  <sheetData>
    <row r="1" spans="1:74" s="25" customFormat="1" ht="16.5" customHeight="1">
      <c r="A1" s="272" t="s">
        <v>437</v>
      </c>
      <c r="B1" s="243"/>
      <c r="C1" s="243"/>
      <c r="D1" s="243"/>
      <c r="E1" s="261" t="s">
        <v>432</v>
      </c>
      <c r="F1" s="243"/>
      <c r="G1" s="243"/>
      <c r="H1" s="243"/>
      <c r="I1" s="26" t="s">
        <v>433</v>
      </c>
    </row>
    <row r="2" spans="1:74" s="25" customFormat="1" ht="13.5" customHeight="1">
      <c r="A2" s="243"/>
      <c r="B2" s="243"/>
      <c r="C2" s="243"/>
      <c r="D2" s="243"/>
      <c r="E2" s="243"/>
      <c r="F2" s="243"/>
      <c r="G2" s="243"/>
      <c r="H2" s="243"/>
      <c r="I2" s="26" t="s">
        <v>434</v>
      </c>
    </row>
    <row r="3" spans="1:74" s="25" customFormat="1" ht="14.25" customHeight="1">
      <c r="A3" s="243"/>
      <c r="B3" s="243"/>
      <c r="C3" s="243"/>
      <c r="D3" s="243"/>
      <c r="E3" s="243"/>
      <c r="F3" s="243"/>
      <c r="G3" s="243"/>
      <c r="H3" s="243"/>
      <c r="I3" s="26" t="s">
        <v>435</v>
      </c>
    </row>
    <row r="4" spans="1:74">
      <c r="B4" s="29"/>
      <c r="C4" s="29"/>
      <c r="E4" s="46"/>
      <c r="F4" s="46"/>
      <c r="G4" s="46"/>
      <c r="H4" s="46"/>
      <c r="I4" s="46"/>
      <c r="J4" s="46"/>
      <c r="K4" s="46"/>
    </row>
    <row r="5" spans="1:74" ht="41.1" customHeight="1">
      <c r="A5" s="283" t="s">
        <v>436</v>
      </c>
      <c r="B5" s="269"/>
      <c r="C5" s="269"/>
      <c r="D5" s="269"/>
      <c r="E5" s="46"/>
      <c r="F5" s="46"/>
      <c r="G5" s="46"/>
      <c r="H5" s="46"/>
      <c r="I5" s="46"/>
      <c r="J5" s="46"/>
      <c r="K5" s="46"/>
    </row>
    <row r="6" spans="1:74" ht="24" customHeight="1" thickBot="1">
      <c r="A6" s="27"/>
      <c r="B6" s="56"/>
      <c r="C6" s="56"/>
    </row>
    <row r="7" spans="1:74" s="151" customFormat="1">
      <c r="A7" s="302" t="s">
        <v>429</v>
      </c>
      <c r="B7" s="303"/>
      <c r="C7" s="304"/>
      <c r="D7" s="290" t="s">
        <v>343</v>
      </c>
      <c r="E7" s="291"/>
      <c r="F7" s="291"/>
      <c r="G7" s="291"/>
      <c r="H7" s="291"/>
      <c r="I7" s="291"/>
      <c r="J7" s="292"/>
      <c r="K7" s="150"/>
      <c r="M7" s="293" t="s">
        <v>344</v>
      </c>
      <c r="N7" s="294"/>
      <c r="O7" s="294"/>
      <c r="P7" s="294"/>
      <c r="Q7" s="294"/>
      <c r="R7" s="294"/>
      <c r="S7" s="294"/>
      <c r="T7" s="295"/>
      <c r="V7" s="296" t="s">
        <v>345</v>
      </c>
      <c r="W7" s="297"/>
      <c r="X7" s="297"/>
      <c r="Y7" s="297"/>
      <c r="Z7" s="297"/>
      <c r="AA7" s="297"/>
      <c r="AB7" s="298"/>
      <c r="AD7" s="296" t="s">
        <v>346</v>
      </c>
      <c r="AE7" s="297"/>
      <c r="AF7" s="297"/>
      <c r="AG7" s="297"/>
      <c r="AH7" s="297"/>
      <c r="AI7" s="297"/>
      <c r="AJ7" s="298"/>
      <c r="AL7" s="296" t="s">
        <v>347</v>
      </c>
      <c r="AM7" s="297"/>
      <c r="AN7" s="297"/>
      <c r="AO7" s="297"/>
      <c r="AP7" s="297"/>
      <c r="AQ7" s="297"/>
      <c r="AR7" s="297"/>
      <c r="AS7" s="297"/>
      <c r="AT7" s="298"/>
      <c r="AV7" s="284" t="s">
        <v>348</v>
      </c>
      <c r="AW7" s="285"/>
      <c r="AX7" s="285"/>
      <c r="AY7" s="285"/>
      <c r="AZ7" s="285"/>
      <c r="BA7" s="285"/>
      <c r="BB7" s="285"/>
      <c r="BC7" s="285"/>
      <c r="BD7" s="286"/>
      <c r="BF7" s="287" t="s">
        <v>349</v>
      </c>
      <c r="BG7" s="288"/>
      <c r="BH7" s="288"/>
      <c r="BI7" s="288"/>
      <c r="BJ7" s="288"/>
      <c r="BK7" s="288"/>
      <c r="BL7" s="288"/>
      <c r="BM7" s="289"/>
      <c r="BO7" s="287" t="s">
        <v>350</v>
      </c>
      <c r="BP7" s="288"/>
      <c r="BQ7" s="288"/>
      <c r="BR7" s="288"/>
      <c r="BS7" s="288"/>
      <c r="BT7" s="288"/>
      <c r="BU7" s="288"/>
      <c r="BV7" s="289"/>
    </row>
    <row r="8" spans="1:74" s="151" customFormat="1" ht="21" customHeight="1" thickBot="1">
      <c r="A8" s="305"/>
      <c r="B8" s="306"/>
      <c r="C8" s="307"/>
      <c r="D8" s="152">
        <v>1</v>
      </c>
      <c r="E8" s="153">
        <v>1</v>
      </c>
      <c r="F8" s="153">
        <v>1</v>
      </c>
      <c r="G8" s="153">
        <v>0</v>
      </c>
      <c r="H8" s="153">
        <v>1</v>
      </c>
      <c r="I8" s="153">
        <v>1</v>
      </c>
      <c r="J8" s="154">
        <f>SUM(D8:I8)</f>
        <v>5</v>
      </c>
      <c r="K8" s="155"/>
      <c r="L8" s="156"/>
      <c r="M8" s="157">
        <v>1</v>
      </c>
      <c r="N8" s="158">
        <v>0</v>
      </c>
      <c r="O8" s="158">
        <v>0</v>
      </c>
      <c r="P8" s="158">
        <v>1</v>
      </c>
      <c r="Q8" s="158">
        <v>1</v>
      </c>
      <c r="R8" s="158">
        <v>0</v>
      </c>
      <c r="S8" s="159">
        <f>SUM(M8:R8)</f>
        <v>3</v>
      </c>
      <c r="T8" s="160"/>
      <c r="U8" s="156"/>
      <c r="V8" s="157">
        <v>1</v>
      </c>
      <c r="W8" s="158">
        <v>2</v>
      </c>
      <c r="X8" s="158">
        <v>2</v>
      </c>
      <c r="Y8" s="158">
        <v>1</v>
      </c>
      <c r="Z8" s="158">
        <v>1</v>
      </c>
      <c r="AA8" s="160">
        <f>SUM(V8:Z8)</f>
        <v>7</v>
      </c>
      <c r="AB8" s="161"/>
      <c r="AC8" s="156"/>
      <c r="AD8" s="162">
        <v>1</v>
      </c>
      <c r="AE8" s="159">
        <v>4</v>
      </c>
      <c r="AF8" s="163">
        <v>0.17</v>
      </c>
      <c r="AG8" s="163">
        <v>0</v>
      </c>
      <c r="AH8" s="159">
        <v>1</v>
      </c>
      <c r="AI8" s="159">
        <f>SUM(AD8:AH8)</f>
        <v>6.17</v>
      </c>
      <c r="AJ8" s="161"/>
      <c r="AK8" s="156"/>
      <c r="AL8" s="157">
        <v>1</v>
      </c>
      <c r="AM8" s="158">
        <v>1</v>
      </c>
      <c r="AN8" s="158">
        <v>0</v>
      </c>
      <c r="AO8" s="158">
        <v>0</v>
      </c>
      <c r="AP8" s="158">
        <v>1</v>
      </c>
      <c r="AQ8" s="158">
        <v>1</v>
      </c>
      <c r="AR8" s="164">
        <v>3</v>
      </c>
      <c r="AS8" s="160">
        <f>SUM(AL8:AR8)</f>
        <v>7</v>
      </c>
      <c r="AT8" s="161"/>
      <c r="AU8" s="156"/>
      <c r="AV8" s="157">
        <v>1</v>
      </c>
      <c r="AW8" s="158">
        <v>2</v>
      </c>
      <c r="AX8" s="158">
        <v>2</v>
      </c>
      <c r="AY8" s="158">
        <v>2</v>
      </c>
      <c r="AZ8" s="158">
        <v>2</v>
      </c>
      <c r="BA8" s="158">
        <v>2</v>
      </c>
      <c r="BB8" s="164">
        <v>2</v>
      </c>
      <c r="BC8" s="160">
        <f>SUM(AV8:BB8)</f>
        <v>13</v>
      </c>
      <c r="BD8" s="161"/>
      <c r="BE8" s="156"/>
      <c r="BF8" s="157">
        <v>1</v>
      </c>
      <c r="BG8" s="165">
        <v>1.2</v>
      </c>
      <c r="BH8" s="165">
        <v>0.6</v>
      </c>
      <c r="BI8" s="165">
        <v>0.8</v>
      </c>
      <c r="BJ8" s="165">
        <v>0.6</v>
      </c>
      <c r="BK8" s="158">
        <v>1</v>
      </c>
      <c r="BL8" s="166">
        <f>SUM(BF8:BK8)</f>
        <v>5.2</v>
      </c>
      <c r="BM8" s="161"/>
      <c r="BN8" s="156"/>
      <c r="BO8" s="157">
        <v>1</v>
      </c>
      <c r="BP8" s="165">
        <v>1.2</v>
      </c>
      <c r="BQ8" s="165">
        <v>1</v>
      </c>
      <c r="BR8" s="165">
        <v>3.1</v>
      </c>
      <c r="BS8" s="165">
        <v>0.4</v>
      </c>
      <c r="BT8" s="158">
        <v>1</v>
      </c>
      <c r="BU8" s="160">
        <f>SUM(BO8:BT8)</f>
        <v>7.7000000000000011</v>
      </c>
      <c r="BV8" s="167"/>
    </row>
    <row r="9" spans="1:74" s="64" customFormat="1" ht="51.75" thickBot="1">
      <c r="A9" s="57" t="s">
        <v>430</v>
      </c>
      <c r="B9" s="58" t="s">
        <v>223</v>
      </c>
      <c r="C9" s="59" t="s">
        <v>351</v>
      </c>
      <c r="D9" s="60" t="s">
        <v>352</v>
      </c>
      <c r="E9" s="61" t="s">
        <v>353</v>
      </c>
      <c r="F9" s="61" t="s">
        <v>354</v>
      </c>
      <c r="G9" s="61" t="s">
        <v>355</v>
      </c>
      <c r="H9" s="61" t="s">
        <v>356</v>
      </c>
      <c r="I9" s="61" t="s">
        <v>357</v>
      </c>
      <c r="J9" s="62" t="s">
        <v>358</v>
      </c>
      <c r="K9" s="63" t="s">
        <v>359</v>
      </c>
      <c r="M9" s="60" t="s">
        <v>352</v>
      </c>
      <c r="N9" s="65" t="s">
        <v>353</v>
      </c>
      <c r="O9" s="65" t="s">
        <v>354</v>
      </c>
      <c r="P9" s="65" t="s">
        <v>355</v>
      </c>
      <c r="Q9" s="65" t="s">
        <v>356</v>
      </c>
      <c r="R9" s="65" t="s">
        <v>357</v>
      </c>
      <c r="S9" s="62" t="s">
        <v>358</v>
      </c>
      <c r="T9" s="63" t="s">
        <v>359</v>
      </c>
      <c r="V9" s="60" t="s">
        <v>352</v>
      </c>
      <c r="W9" s="65" t="s">
        <v>353</v>
      </c>
      <c r="X9" s="65" t="s">
        <v>355</v>
      </c>
      <c r="Y9" s="65" t="s">
        <v>356</v>
      </c>
      <c r="Z9" s="65" t="s">
        <v>357</v>
      </c>
      <c r="AA9" s="62" t="s">
        <v>358</v>
      </c>
      <c r="AB9" s="63" t="s">
        <v>359</v>
      </c>
      <c r="AD9" s="60" t="s">
        <v>352</v>
      </c>
      <c r="AE9" s="61" t="s">
        <v>353</v>
      </c>
      <c r="AF9" s="61" t="s">
        <v>355</v>
      </c>
      <c r="AG9" s="61" t="s">
        <v>356</v>
      </c>
      <c r="AH9" s="61" t="s">
        <v>357</v>
      </c>
      <c r="AI9" s="62" t="s">
        <v>358</v>
      </c>
      <c r="AJ9" s="63" t="s">
        <v>359</v>
      </c>
      <c r="AL9" s="60" t="s">
        <v>352</v>
      </c>
      <c r="AM9" s="65" t="s">
        <v>353</v>
      </c>
      <c r="AN9" s="65" t="s">
        <v>354</v>
      </c>
      <c r="AO9" s="65" t="s">
        <v>355</v>
      </c>
      <c r="AP9" s="65" t="s">
        <v>356</v>
      </c>
      <c r="AQ9" s="65" t="s">
        <v>357</v>
      </c>
      <c r="AR9" s="66" t="s">
        <v>360</v>
      </c>
      <c r="AS9" s="62" t="s">
        <v>358</v>
      </c>
      <c r="AT9" s="63" t="s">
        <v>359</v>
      </c>
      <c r="AV9" s="60" t="s">
        <v>352</v>
      </c>
      <c r="AW9" s="65" t="s">
        <v>353</v>
      </c>
      <c r="AX9" s="65" t="s">
        <v>354</v>
      </c>
      <c r="AY9" s="65" t="s">
        <v>355</v>
      </c>
      <c r="AZ9" s="65" t="s">
        <v>356</v>
      </c>
      <c r="BA9" s="65" t="s">
        <v>357</v>
      </c>
      <c r="BB9" s="66" t="s">
        <v>360</v>
      </c>
      <c r="BC9" s="62" t="s">
        <v>358</v>
      </c>
      <c r="BD9" s="63" t="s">
        <v>359</v>
      </c>
      <c r="BF9" s="60" t="s">
        <v>352</v>
      </c>
      <c r="BG9" s="61" t="s">
        <v>353</v>
      </c>
      <c r="BH9" s="61" t="s">
        <v>354</v>
      </c>
      <c r="BI9" s="61" t="s">
        <v>355</v>
      </c>
      <c r="BJ9" s="61" t="s">
        <v>356</v>
      </c>
      <c r="BK9" s="61" t="s">
        <v>357</v>
      </c>
      <c r="BL9" s="62" t="s">
        <v>358</v>
      </c>
      <c r="BM9" s="63" t="s">
        <v>359</v>
      </c>
      <c r="BO9" s="60" t="s">
        <v>352</v>
      </c>
      <c r="BP9" s="61" t="s">
        <v>353</v>
      </c>
      <c r="BQ9" s="61" t="s">
        <v>354</v>
      </c>
      <c r="BR9" s="61" t="s">
        <v>355</v>
      </c>
      <c r="BS9" s="61" t="s">
        <v>361</v>
      </c>
      <c r="BT9" s="61" t="s">
        <v>357</v>
      </c>
      <c r="BU9" s="62" t="s">
        <v>358</v>
      </c>
      <c r="BV9" s="63" t="s">
        <v>359</v>
      </c>
    </row>
    <row r="10" spans="1:74">
      <c r="A10" s="67" t="s">
        <v>363</v>
      </c>
      <c r="B10" s="68" t="s">
        <v>362</v>
      </c>
      <c r="C10" s="67" t="s">
        <v>364</v>
      </c>
      <c r="D10" s="69">
        <f>$D$8*'[1]1b. BB Price Per Transaction'!D37</f>
        <v>0</v>
      </c>
      <c r="E10" s="70">
        <f>$E$8*'[1]1b. BB Price Per Transaction'!D41</f>
        <v>0</v>
      </c>
      <c r="F10" s="70">
        <f>$F$8*'[1]1b. BB Price Per Transaction'!D44</f>
        <v>1.86</v>
      </c>
      <c r="G10" s="70">
        <f>$G$8*'[1]1b. BB Price Per Transaction'!D43</f>
        <v>0</v>
      </c>
      <c r="H10" s="70">
        <f>$H$8*'[1]1b. BB Price Per Transaction'!D38</f>
        <v>0</v>
      </c>
      <c r="I10" s="70">
        <f>$I$8*'[1]1b. BB Price Per Transaction'!D39</f>
        <v>0</v>
      </c>
      <c r="J10" s="70">
        <f t="shared" ref="J10:J25" si="0">SUM(D10:I10)</f>
        <v>1.86</v>
      </c>
      <c r="K10" s="71">
        <f>(J10*'[1]11. Exchange Rates'!$C$11)/'[1]11. Exchange Rates'!$D$11</f>
        <v>5.809488752556236</v>
      </c>
      <c r="M10" s="72">
        <f>$M$8*'[1]1b. BB Price Per Transaction'!D37</f>
        <v>0</v>
      </c>
      <c r="N10" s="73">
        <f>$N$8*'[1]1b. BB Price Per Transaction'!D41</f>
        <v>0</v>
      </c>
      <c r="O10" s="74">
        <f>$O$8*'[1]1b. BB Price Per Transaction'!D44</f>
        <v>0</v>
      </c>
      <c r="P10" s="73">
        <f>$P$8*'[1]1b. BB Price Per Transaction'!D43</f>
        <v>0</v>
      </c>
      <c r="Q10" s="73">
        <f>$Q$8*'[1]1b. BB Price Per Transaction'!D38</f>
        <v>0</v>
      </c>
      <c r="R10" s="73">
        <f>$I$8*'[1]1b. BB Price Per Transaction'!D39</f>
        <v>0</v>
      </c>
      <c r="S10" s="73">
        <f t="shared" ref="S10:S25" si="1">SUM(M10:R10)</f>
        <v>0</v>
      </c>
      <c r="T10" s="75">
        <f>(S10*'[1]11. Exchange Rates'!$C$11)/'[1]11. Exchange Rates'!$D$11</f>
        <v>0</v>
      </c>
      <c r="V10" s="76">
        <f>$V$8*'[1]1b. BB Price Per Transaction'!D37</f>
        <v>0</v>
      </c>
      <c r="W10" s="77">
        <f>$W$8*'[1]1b. BB Price Per Transaction'!D41</f>
        <v>0</v>
      </c>
      <c r="X10" s="77">
        <f>$X$8*'[1]1b. BB Price Per Transaction'!D43</f>
        <v>0</v>
      </c>
      <c r="Y10" s="77">
        <f>$Y$8*'[1]1b. BB Price Per Transaction'!$D$38</f>
        <v>0</v>
      </c>
      <c r="Z10" s="77">
        <f>$Z$8*'[1]1b. BB Price Per Transaction'!D39</f>
        <v>0</v>
      </c>
      <c r="AA10" s="77">
        <f t="shared" ref="AA10:AA25" si="2">SUM(V10:Z10)</f>
        <v>0</v>
      </c>
      <c r="AB10" s="78">
        <f>(AA10*'[1]11. Exchange Rates'!$C$11)/'[1]11. Exchange Rates'!$D$11</f>
        <v>0</v>
      </c>
      <c r="AD10" s="79">
        <f>$AD$8*'[1]1b. BB Price Per Transaction'!$D$37</f>
        <v>0</v>
      </c>
      <c r="AE10" s="80">
        <f>$AE$8*'[1]1b. BB Price Per Transaction'!$D$41</f>
        <v>0</v>
      </c>
      <c r="AF10" s="80">
        <f>$AF$8*'[1]1b. BB Price Per Transaction'!$D$43</f>
        <v>0</v>
      </c>
      <c r="AG10" s="80">
        <f>$AG$8*'[1]1b. BB Price Per Transaction'!$D$38</f>
        <v>0</v>
      </c>
      <c r="AH10" s="80">
        <f>$AH$8*'[1]1b. BB Price Per Transaction'!$D$39</f>
        <v>0</v>
      </c>
      <c r="AI10" s="80">
        <f t="shared" ref="AI10:AI25" si="3">SUM(AD10:AH10)</f>
        <v>0</v>
      </c>
      <c r="AJ10" s="78">
        <f>(AI10*'[1]11. Exchange Rates'!$C$11)/'[1]11. Exchange Rates'!$D$11</f>
        <v>0</v>
      </c>
      <c r="AL10" s="81">
        <f>$AL$8*'[1]1b. BB Price Per Transaction'!D37</f>
        <v>0</v>
      </c>
      <c r="AM10" s="82">
        <f>$AM$8*'[1]1b. BB Price Per Transaction'!D41</f>
        <v>0</v>
      </c>
      <c r="AN10" s="83">
        <f>$AN$8*'[1]1b. BB Price Per Transaction'!D44</f>
        <v>0</v>
      </c>
      <c r="AO10" s="82">
        <f>$AO$8*'[1]1b. BB Price Per Transaction'!D43</f>
        <v>0</v>
      </c>
      <c r="AP10" s="82">
        <f>$AP$8*'[1]1b. BB Price Per Transaction'!D38</f>
        <v>0</v>
      </c>
      <c r="AQ10" s="82">
        <f>$AQ$8*'[1]1b. BB Price Per Transaction'!D39</f>
        <v>0</v>
      </c>
      <c r="AR10" s="82">
        <f>$AR$8*'[1]1b. BB Price Per Transaction'!$D$42</f>
        <v>0</v>
      </c>
      <c r="AS10" s="82">
        <f t="shared" ref="AS10:AS25" si="4">SUM(AL10:AR10)</f>
        <v>0</v>
      </c>
      <c r="AT10" s="84">
        <f>(AS10*'[1]11. Exchange Rates'!$C$11)/'[1]11. Exchange Rates'!$D$11</f>
        <v>0</v>
      </c>
      <c r="AV10" s="81">
        <f>$AV$8*'[1]1b. BB Price Per Transaction'!D37</f>
        <v>0</v>
      </c>
      <c r="AW10" s="82">
        <f>$AW$8*'[1]1b. BB Price Per Transaction'!D41</f>
        <v>0</v>
      </c>
      <c r="AX10" s="83">
        <f>$AX$8*'[1]1b. BB Price Per Transaction'!D44</f>
        <v>3.72</v>
      </c>
      <c r="AY10" s="82">
        <f>$AY$8*'[1]1b. BB Price Per Transaction'!D43</f>
        <v>0</v>
      </c>
      <c r="AZ10" s="82">
        <f>$AZ$8*'[1]1b. BB Price Per Transaction'!D38</f>
        <v>0</v>
      </c>
      <c r="BA10" s="82">
        <f>$BA$8*'[1]1b. BB Price Per Transaction'!D39</f>
        <v>0</v>
      </c>
      <c r="BB10" s="82">
        <f>$BB$8*'[1]1b. BB Price Per Transaction'!$D$42</f>
        <v>0</v>
      </c>
      <c r="BC10" s="82">
        <f t="shared" ref="BC10:BC25" si="5">SUM(AV10:BB10)</f>
        <v>3.72</v>
      </c>
      <c r="BD10" s="84">
        <f>(BC10*'[1]11. Exchange Rates'!$C$11)/'[1]11. Exchange Rates'!$D$11</f>
        <v>11.618977505112472</v>
      </c>
      <c r="BF10" s="79">
        <f>$BF$8*'[1]1b. BB Price Per Transaction'!$D$37</f>
        <v>0</v>
      </c>
      <c r="BG10" s="80">
        <f>$BG$8*'[1]1b. BB Price Per Transaction'!$D$41</f>
        <v>0</v>
      </c>
      <c r="BH10" s="70">
        <f>$BH$8*'[1]1b. BB Price Per Transaction'!$D$44</f>
        <v>1.1160000000000001</v>
      </c>
      <c r="BI10" s="80">
        <f>$BI$8*'[1]1b. BB Price Per Transaction'!$D$43</f>
        <v>0</v>
      </c>
      <c r="BJ10" s="80">
        <f>$BJ$8*'[1]1b. BB Price Per Transaction'!$D$38</f>
        <v>0</v>
      </c>
      <c r="BK10" s="80">
        <f>$BK$8*'[1]1b. BB Price Per Transaction'!$D$39</f>
        <v>0</v>
      </c>
      <c r="BL10" s="80">
        <f t="shared" ref="BL10:BL25" si="6">SUM(BF10:BK10)</f>
        <v>1.1160000000000001</v>
      </c>
      <c r="BM10" s="78">
        <f>(BL10*'[1]11. Exchange Rates'!$C$11)/'[1]11. Exchange Rates'!$D$11</f>
        <v>3.4856932515337422</v>
      </c>
      <c r="BO10" s="81">
        <f>$BO$8*'[1]1b. BB Price Per Transaction'!$D$37</f>
        <v>0</v>
      </c>
      <c r="BP10" s="82">
        <f>$BP$8*'[1]1b. BB Price Per Transaction'!$D$41</f>
        <v>0</v>
      </c>
      <c r="BQ10" s="83">
        <f>$BQ$8*'[1]1b. BB Price Per Transaction'!$D$44</f>
        <v>1.86</v>
      </c>
      <c r="BR10" s="82">
        <f>$BR$8*'[1]1b. BB Price Per Transaction'!$D$43</f>
        <v>0</v>
      </c>
      <c r="BS10" s="82">
        <f>$BS$8*'[1]1b. BB Price Per Transaction'!$D$42</f>
        <v>0</v>
      </c>
      <c r="BT10" s="82">
        <f>$BT$8*'[1]1b. BB Price Per Transaction'!$D$39</f>
        <v>0</v>
      </c>
      <c r="BU10" s="82">
        <f t="shared" ref="BU10:BU25" si="7">SUM(BO10:BT10)</f>
        <v>1.86</v>
      </c>
      <c r="BV10" s="84">
        <f>(BU10*'[1]11. Exchange Rates'!$C$11)/'[1]11. Exchange Rates'!$D$11</f>
        <v>5.809488752556236</v>
      </c>
    </row>
    <row r="11" spans="1:74">
      <c r="A11" s="67" t="s">
        <v>366</v>
      </c>
      <c r="B11" s="68" t="s">
        <v>365</v>
      </c>
      <c r="C11" s="67" t="s">
        <v>367</v>
      </c>
      <c r="D11" s="85">
        <f>$D$8*'[1]1b. BB Price Per Transaction'!I37</f>
        <v>0</v>
      </c>
      <c r="E11" s="86">
        <f>$E$8*'[1]1b. BB Price Per Transaction'!I41</f>
        <v>0</v>
      </c>
      <c r="F11" s="86">
        <f>$F$8*'[1]1b. BB Price Per Transaction'!I44</f>
        <v>0.41174855888004402</v>
      </c>
      <c r="G11" s="86">
        <f>$G$8*'[1]1b. BB Price Per Transaction'!I43</f>
        <v>0</v>
      </c>
      <c r="H11" s="86">
        <f>$H$8*'[1]1b. BB Price Per Transaction'!I38</f>
        <v>0</v>
      </c>
      <c r="I11" s="86">
        <f>$I$8*'[1]1b. BB Price Per Transaction'!I39</f>
        <v>1.3724951962668134E-2</v>
      </c>
      <c r="J11" s="86">
        <f t="shared" si="0"/>
        <v>0.42547351084271218</v>
      </c>
      <c r="K11" s="87">
        <f>(J11*'[1]11. Exchange Rates'!$C$10)/'[1]11. Exchange Rates'!$D$10</f>
        <v>1.0501355013550138</v>
      </c>
      <c r="M11" s="88">
        <f>$M$8*'[1]1b. BB Price Per Transaction'!I37</f>
        <v>0</v>
      </c>
      <c r="N11" s="89">
        <f>$N$8*'[1]1b. BB Price Per Transaction'!I41</f>
        <v>0</v>
      </c>
      <c r="O11" s="86">
        <f>$O$8*'[1]1b. BB Price Per Transaction'!I44</f>
        <v>0</v>
      </c>
      <c r="P11" s="89">
        <f>$P$8*'[1]1b. BB Price Per Transaction'!I43</f>
        <v>0.61762283832006604</v>
      </c>
      <c r="Q11" s="89">
        <f>$Q$8*'[1]1b. BB Price Per Transaction'!I38</f>
        <v>0</v>
      </c>
      <c r="R11" s="89">
        <f>$I$8*'[1]1b. BB Price Per Transaction'!I39</f>
        <v>1.3724951962668134E-2</v>
      </c>
      <c r="S11" s="89">
        <f t="shared" si="1"/>
        <v>0.63134779028273413</v>
      </c>
      <c r="T11" s="90">
        <f>(S11*'[1]11. Exchange Rates'!$C$10)/'[1]11. Exchange Rates'!$D$10</f>
        <v>1.5582655826558265</v>
      </c>
      <c r="V11" s="91">
        <f>$V$8*'[1]1b. BB Price Per Transaction'!I37</f>
        <v>0</v>
      </c>
      <c r="W11" s="92">
        <f>$W$8*'[1]1b. BB Price Per Transaction'!I41</f>
        <v>0</v>
      </c>
      <c r="X11" s="92">
        <f>$X$8*'[1]1b. BB Price Per Transaction'!I43</f>
        <v>1.2352456766401321</v>
      </c>
      <c r="Y11" s="92">
        <f>$Y$8*'[1]1b. BB Price Per Transaction'!$I$38</f>
        <v>0</v>
      </c>
      <c r="Z11" s="92">
        <f>$Z$8*'[1]1b. BB Price Per Transaction'!I39</f>
        <v>1.3724951962668134E-2</v>
      </c>
      <c r="AA11" s="92">
        <f t="shared" si="2"/>
        <v>1.2489706286028002</v>
      </c>
      <c r="AB11" s="93">
        <f>(AA11*'[1]11. Exchange Rates'!$C$10)/'[1]11. Exchange Rates'!$D$10</f>
        <v>3.0826558265582658</v>
      </c>
      <c r="AD11" s="88">
        <f>$AD$8*'[1]1b. BB Price Per Transaction'!$I$37</f>
        <v>0</v>
      </c>
      <c r="AE11" s="89">
        <f>$AE$8*'[1]1b. BB Price Per Transaction'!$I$41</f>
        <v>0</v>
      </c>
      <c r="AF11" s="89">
        <f>$AF$8*'[1]1b. BB Price Per Transaction'!$I$43</f>
        <v>0.10499588251441123</v>
      </c>
      <c r="AG11" s="89">
        <f>$AG$8*'[1]1b. BB Price Per Transaction'!$I$38</f>
        <v>0</v>
      </c>
      <c r="AH11" s="89">
        <f>$AH$8*'[1]1b. BB Price Per Transaction'!$I$39</f>
        <v>1.3724951962668134E-2</v>
      </c>
      <c r="AI11" s="89">
        <f t="shared" si="3"/>
        <v>0.11872083447707937</v>
      </c>
      <c r="AJ11" s="93">
        <f>(AI11*'[1]11. Exchange Rates'!$C$10)/'[1]11. Exchange Rates'!$D$10</f>
        <v>0.29302168021680225</v>
      </c>
      <c r="AL11" s="88">
        <f>$AL$8*'[1]1b. BB Price Per Transaction'!I37</f>
        <v>0</v>
      </c>
      <c r="AM11" s="89">
        <f>$AM$8*'[1]1b. BB Price Per Transaction'!I41</f>
        <v>0</v>
      </c>
      <c r="AN11" s="86">
        <f>$AN$8*'[1]1b. BB Price Per Transaction'!I44</f>
        <v>0</v>
      </c>
      <c r="AO11" s="89">
        <f>$AO$8*'[1]1b. BB Price Per Transaction'!I43</f>
        <v>0</v>
      </c>
      <c r="AP11" s="89">
        <f>$AP$8*'[1]1b. BB Price Per Transaction'!I38</f>
        <v>0</v>
      </c>
      <c r="AQ11" s="89">
        <f>$AQ$8*'[1]1b. BB Price Per Transaction'!I39</f>
        <v>1.3724951962668134E-2</v>
      </c>
      <c r="AR11" s="89">
        <f>$AR$8*'[1]1b. BB Price Per Transaction'!$I$42</f>
        <v>0.61762283832006604</v>
      </c>
      <c r="AS11" s="89">
        <f t="shared" si="4"/>
        <v>0.63134779028273413</v>
      </c>
      <c r="AT11" s="93">
        <f>(AS11*'[1]11. Exchange Rates'!$C$10)/'[1]11. Exchange Rates'!$D$10</f>
        <v>1.5582655826558265</v>
      </c>
      <c r="AV11" s="88">
        <f>$AV$8*'[1]1b. BB Price Per Transaction'!I37</f>
        <v>0</v>
      </c>
      <c r="AW11" s="89">
        <f>$AW$8*'[1]1b. BB Price Per Transaction'!I41</f>
        <v>0</v>
      </c>
      <c r="AX11" s="86">
        <f>$AX$8*'[1]1b. BB Price Per Transaction'!I44</f>
        <v>0.82349711776008805</v>
      </c>
      <c r="AY11" s="89">
        <f>$AY$8*'[1]1b. BB Price Per Transaction'!I43</f>
        <v>1.2352456766401321</v>
      </c>
      <c r="AZ11" s="89">
        <f>$AZ$8*'[1]1b. BB Price Per Transaction'!I38</f>
        <v>0</v>
      </c>
      <c r="BA11" s="89">
        <f>$BA$8*'[1]1b. BB Price Per Transaction'!I39</f>
        <v>2.7449903925336267E-2</v>
      </c>
      <c r="BB11" s="89">
        <f>$BB$8*'[1]1b. BB Price Per Transaction'!$I$42</f>
        <v>0.41174855888004402</v>
      </c>
      <c r="BC11" s="89">
        <f t="shared" si="5"/>
        <v>2.4979412572055999</v>
      </c>
      <c r="BD11" s="93">
        <f>(BC11*'[1]11. Exchange Rates'!$C$10)/'[1]11. Exchange Rates'!$D$10</f>
        <v>6.1653116531165306</v>
      </c>
      <c r="BF11" s="88">
        <f>$BF$8*'[1]1b. BB Price Per Transaction'!$I$37</f>
        <v>0</v>
      </c>
      <c r="BG11" s="89">
        <f>$BG$8*'[1]1b. BB Price Per Transaction'!$I$41</f>
        <v>0</v>
      </c>
      <c r="BH11" s="86">
        <f>$BH$8*'[1]1b. BB Price Per Transaction'!$I$44</f>
        <v>0.24704913532802641</v>
      </c>
      <c r="BI11" s="89">
        <f>$BI$8*'[1]1b. BB Price Per Transaction'!$I$43</f>
        <v>0.49409827065605283</v>
      </c>
      <c r="BJ11" s="89">
        <f>$BJ$8*'[1]1b. BB Price Per Transaction'!$I$38</f>
        <v>0</v>
      </c>
      <c r="BK11" s="89">
        <f>$BK$8*'[1]1b. BB Price Per Transaction'!$I$39</f>
        <v>1.3724951962668134E-2</v>
      </c>
      <c r="BL11" s="89">
        <f t="shared" si="6"/>
        <v>0.75487235794674734</v>
      </c>
      <c r="BM11" s="93">
        <f>(BL11*'[1]11. Exchange Rates'!$C$10)/'[1]11. Exchange Rates'!$D$10</f>
        <v>1.8631436314363143</v>
      </c>
      <c r="BO11" s="88">
        <f>$BO$8*'[1]1b. BB Price Per Transaction'!$I$37</f>
        <v>0</v>
      </c>
      <c r="BP11" s="89">
        <f>$BP$8*'[1]1b. BB Price Per Transaction'!$I$41</f>
        <v>0</v>
      </c>
      <c r="BQ11" s="86">
        <f>$BQ$8*'[1]1b. BB Price Per Transaction'!$I$44</f>
        <v>0.41174855888004402</v>
      </c>
      <c r="BR11" s="89">
        <f>$BR$8*'[1]1b. BB Price Per Transaction'!$I$43</f>
        <v>1.9146307987922047</v>
      </c>
      <c r="BS11" s="89">
        <f>$BS$8*'[1]1b. BB Price Per Transaction'!$I$42</f>
        <v>8.2349711776008805E-2</v>
      </c>
      <c r="BT11" s="89">
        <f>$BT$8*'[1]1b. BB Price Per Transaction'!$I$39</f>
        <v>1.3724951962668134E-2</v>
      </c>
      <c r="BU11" s="89">
        <f t="shared" si="7"/>
        <v>2.4224540214109251</v>
      </c>
      <c r="BV11" s="93">
        <f>(BU11*'[1]11. Exchange Rates'!$C$10)/'[1]11. Exchange Rates'!$D$10</f>
        <v>5.9789972899728987</v>
      </c>
    </row>
    <row r="12" spans="1:74">
      <c r="A12" s="67" t="s">
        <v>368</v>
      </c>
      <c r="B12" s="68" t="s">
        <v>365</v>
      </c>
      <c r="C12" s="67" t="s">
        <v>369</v>
      </c>
      <c r="D12" s="85">
        <f>$D$8*'[1]1b. BB Price Per Transaction'!Q37</f>
        <v>0</v>
      </c>
      <c r="E12" s="86">
        <f>$E$8*'[1]1b. BB Price Per Transaction'!Q41</f>
        <v>0</v>
      </c>
      <c r="F12" s="86">
        <f>$F$8*'[1]1b. BB Price Per Transaction'!Q44</f>
        <v>0.13724951962668133</v>
      </c>
      <c r="G12" s="86">
        <f>$G$8*'[1]1b. BB Price Per Transaction'!Q43</f>
        <v>0</v>
      </c>
      <c r="H12" s="86">
        <f>$H$8*'[1]1b. BB Price Per Transaction'!Q38</f>
        <v>-0.21500000000000002</v>
      </c>
      <c r="I12" s="86">
        <f>$I$8*'[1]1b. BB Price Per Transaction'!Q39</f>
        <v>1.3724951962668134E-2</v>
      </c>
      <c r="J12" s="86">
        <f t="shared" si="0"/>
        <v>-6.4025528410650553E-2</v>
      </c>
      <c r="K12" s="87">
        <f>(J12*'[1]11. Exchange Rates'!$C$10)/'[1]11. Exchange Rates'!$D$10</f>
        <v>-0.15802506775067746</v>
      </c>
      <c r="M12" s="88">
        <f>$M$8*'[1]1b. BB Price Per Transaction'!Q37</f>
        <v>0</v>
      </c>
      <c r="N12" s="89">
        <f>$N$8*'[1]1b. BB Price Per Transaction'!Q41</f>
        <v>0</v>
      </c>
      <c r="O12" s="86">
        <f>$O$8*'[1]1b. BB Price Per Transaction'!Q44</f>
        <v>0</v>
      </c>
      <c r="P12" s="89">
        <f>$P$8*'[1]1b. BB Price Per Transaction'!Q43</f>
        <v>0.54899807850672533</v>
      </c>
      <c r="Q12" s="89">
        <f>$Q$8*'[1]1b. BB Price Per Transaction'!Q38</f>
        <v>-0.21500000000000002</v>
      </c>
      <c r="R12" s="89">
        <f>$I$8*'[1]1b. BB Price Per Transaction'!Q39</f>
        <v>1.3724951962668134E-2</v>
      </c>
      <c r="S12" s="89">
        <f t="shared" si="1"/>
        <v>0.34772303046939346</v>
      </c>
      <c r="T12" s="90">
        <f>(S12*'[1]11. Exchange Rates'!$C$10)/'[1]11. Exchange Rates'!$D$10</f>
        <v>0.85823509485094851</v>
      </c>
      <c r="V12" s="91">
        <f>$V$8*'[1]1b. BB Price Per Transaction'!Q37</f>
        <v>0</v>
      </c>
      <c r="W12" s="92">
        <f>$W$8*'[1]1b. BB Price Per Transaction'!Q41</f>
        <v>0</v>
      </c>
      <c r="X12" s="92">
        <f>$X$8*'[1]1b. BB Price Per Transaction'!Q43</f>
        <v>1.0979961570134507</v>
      </c>
      <c r="Y12" s="92">
        <f>$Y$8*'[1]1b. BB Price Per Transaction'!$Q$38</f>
        <v>-0.21500000000000002</v>
      </c>
      <c r="Z12" s="92">
        <f>$Z$8*'[1]1b. BB Price Per Transaction'!Q39</f>
        <v>1.3724951962668134E-2</v>
      </c>
      <c r="AA12" s="92">
        <f t="shared" si="2"/>
        <v>0.89672110897611867</v>
      </c>
      <c r="AB12" s="93">
        <f>(AA12*'[1]11. Exchange Rates'!$C$10)/'[1]11. Exchange Rates'!$D$10</f>
        <v>2.2132486449864497</v>
      </c>
      <c r="AD12" s="88">
        <f>$AD$8*'[1]1b. BB Price Per Transaction'!$Q$37</f>
        <v>0</v>
      </c>
      <c r="AE12" s="89">
        <f>$AE$8*'[1]1b. BB Price Per Transaction'!$Q$41</f>
        <v>0</v>
      </c>
      <c r="AF12" s="89">
        <f>$AF$8*'[1]1b. BB Price Per Transaction'!$Q$43</f>
        <v>9.332967334614331E-2</v>
      </c>
      <c r="AG12" s="89">
        <f>$AG$8*'[1]1b. BB Price Per Transaction'!$Q$38</f>
        <v>0</v>
      </c>
      <c r="AH12" s="89">
        <f>$AH$8*'[1]1b. BB Price Per Transaction'!$Q$39</f>
        <v>1.3724951962668134E-2</v>
      </c>
      <c r="AI12" s="89">
        <f t="shared" si="3"/>
        <v>0.10705462530881145</v>
      </c>
      <c r="AJ12" s="93">
        <f>(AI12*'[1]11. Exchange Rates'!$C$10)/'[1]11. Exchange Rates'!$D$10</f>
        <v>0.26422764227642281</v>
      </c>
      <c r="AL12" s="88">
        <f>$AL$8*'[1]1b. BB Price Per Transaction'!Q37</f>
        <v>0</v>
      </c>
      <c r="AM12" s="89">
        <f>$AM$8*'[1]1b. BB Price Per Transaction'!Q41</f>
        <v>0</v>
      </c>
      <c r="AN12" s="86">
        <f>$AN$8*'[1]1b. BB Price Per Transaction'!Q44</f>
        <v>0</v>
      </c>
      <c r="AO12" s="89">
        <f>$AO$8*'[1]1b. BB Price Per Transaction'!Q43</f>
        <v>0</v>
      </c>
      <c r="AP12" s="89">
        <f>$AP$8*'[1]1b. BB Price Per Transaction'!Q38</f>
        <v>-0.21500000000000002</v>
      </c>
      <c r="AQ12" s="89">
        <f>$AQ$8*'[1]1b. BB Price Per Transaction'!Q39</f>
        <v>1.3724951962668134E-2</v>
      </c>
      <c r="AR12" s="89">
        <f>$AR$8*'[1]1b. BB Price Per Transaction'!$Q$42</f>
        <v>0</v>
      </c>
      <c r="AS12" s="89">
        <f t="shared" si="4"/>
        <v>-0.2012750480373319</v>
      </c>
      <c r="AT12" s="93">
        <f>(AS12*'[1]11. Exchange Rates'!$C$10)/'[1]11. Exchange Rates'!$D$10</f>
        <v>-0.49677845528455283</v>
      </c>
      <c r="AV12" s="88">
        <f>$AV$8*'[1]1b. BB Price Per Transaction'!Q37</f>
        <v>0</v>
      </c>
      <c r="AW12" s="89">
        <f>$AW$8*'[1]1b. BB Price Per Transaction'!Q41</f>
        <v>0</v>
      </c>
      <c r="AX12" s="86">
        <f>$AX$8*'[1]1b. BB Price Per Transaction'!Q44</f>
        <v>0.27449903925336266</v>
      </c>
      <c r="AY12" s="89">
        <f>$AY$8*'[1]1b. BB Price Per Transaction'!Q43</f>
        <v>1.0979961570134507</v>
      </c>
      <c r="AZ12" s="89">
        <f>$AZ$8*'[1]1b. BB Price Per Transaction'!Q38</f>
        <v>-0.43000000000000005</v>
      </c>
      <c r="BA12" s="89">
        <f>$BA$8*'[1]1b. BB Price Per Transaction'!Q39</f>
        <v>2.7449903925336267E-2</v>
      </c>
      <c r="BB12" s="89">
        <f>$BB$8*'[1]1b. BB Price Per Transaction'!$Q$42</f>
        <v>0</v>
      </c>
      <c r="BC12" s="89">
        <f t="shared" si="5"/>
        <v>0.96994510019214952</v>
      </c>
      <c r="BD12" s="93">
        <f>(BC12*'[1]11. Exchange Rates'!$C$10)/'[1]11. Exchange Rates'!$D$10</f>
        <v>2.3939769647696476</v>
      </c>
      <c r="BF12" s="88">
        <f>$BF$8*'[1]1b. BB Price Per Transaction'!$Q$37</f>
        <v>0</v>
      </c>
      <c r="BG12" s="89">
        <f>$BG$8*'[1]1b. BB Price Per Transaction'!$Q$41</f>
        <v>0</v>
      </c>
      <c r="BH12" s="86">
        <f>$BH$8*'[1]1b. BB Price Per Transaction'!$Q$44</f>
        <v>8.2349711776008791E-2</v>
      </c>
      <c r="BI12" s="89">
        <f>$BI$8*'[1]1b. BB Price Per Transaction'!$Q$43</f>
        <v>0.43919846280538027</v>
      </c>
      <c r="BJ12" s="89">
        <f>$BJ$8*'[1]1b. BB Price Per Transaction'!$Q$38</f>
        <v>-0.129</v>
      </c>
      <c r="BK12" s="89">
        <f>$BK$8*'[1]1b. BB Price Per Transaction'!$Q$39</f>
        <v>1.3724951962668134E-2</v>
      </c>
      <c r="BL12" s="89">
        <f t="shared" si="6"/>
        <v>0.40627312654405717</v>
      </c>
      <c r="BM12" s="93">
        <f>(BL12*'[1]11. Exchange Rates'!$C$10)/'[1]11. Exchange Rates'!$D$10</f>
        <v>1.0027459349593497</v>
      </c>
      <c r="BO12" s="88">
        <f>$BO$8*'[1]1b. BB Price Per Transaction'!$Q$37</f>
        <v>0</v>
      </c>
      <c r="BP12" s="89">
        <f>$BP$8*'[1]1b. BB Price Per Transaction'!$Q$41</f>
        <v>0</v>
      </c>
      <c r="BQ12" s="86">
        <f>$BQ$8*'[1]1b. BB Price Per Transaction'!$Q$44</f>
        <v>0.13724951962668133</v>
      </c>
      <c r="BR12" s="89">
        <f>$BR$8*'[1]1b. BB Price Per Transaction'!$Q$43</f>
        <v>1.7018940433708485</v>
      </c>
      <c r="BS12" s="89">
        <f>$BS$8*'[1]1b. BB Price Per Transaction'!$Q$42</f>
        <v>0</v>
      </c>
      <c r="BT12" s="89">
        <f>$BT$8*'[1]1b. BB Price Per Transaction'!$Q$39</f>
        <v>1.3724951962668134E-2</v>
      </c>
      <c r="BU12" s="89">
        <f t="shared" si="7"/>
        <v>1.852868514960198</v>
      </c>
      <c r="BV12" s="93">
        <f>(BU12*'[1]11. Exchange Rates'!$C$10)/'[1]11. Exchange Rates'!$D$10</f>
        <v>4.5731707317073171</v>
      </c>
    </row>
    <row r="13" spans="1:74">
      <c r="A13" s="67" t="s">
        <v>371</v>
      </c>
      <c r="B13" s="68" t="s">
        <v>370</v>
      </c>
      <c r="C13" s="67" t="s">
        <v>372</v>
      </c>
      <c r="D13" s="85">
        <f>$D$8*'[1]1b. BB Price Per Transaction'!H37</f>
        <v>0</v>
      </c>
      <c r="E13" s="86">
        <f>$E$8*'[1]1b. BB Price Per Transaction'!H41</f>
        <v>0</v>
      </c>
      <c r="F13" s="86">
        <f>$F$8*'[1]1b. BB Price Per Transaction'!H44</f>
        <v>1.0688099869605181</v>
      </c>
      <c r="G13" s="86">
        <f>$G$8*'[1]1b. BB Price Per Transaction'!H43</f>
        <v>0</v>
      </c>
      <c r="H13" s="86">
        <f>$H$8*'[1]1b. BB Price Per Transaction'!H38</f>
        <v>0</v>
      </c>
      <c r="I13" s="86">
        <f>$I$8*'[1]1b. BB Price Per Transaction'!H39</f>
        <v>0</v>
      </c>
      <c r="J13" s="86">
        <f t="shared" si="0"/>
        <v>1.0688099869605181</v>
      </c>
      <c r="K13" s="87">
        <f>(J13*'[1]11. Exchange Rates'!$C$6)/'[1]11. Exchange Rates'!$D$6</f>
        <v>2.9922202274087368</v>
      </c>
      <c r="M13" s="88">
        <f>$M$8*'[1]1b. BB Price Per Transaction'!H37</f>
        <v>0</v>
      </c>
      <c r="N13" s="89">
        <f>$N$8*'[1]1b. BB Price Per Transaction'!H41</f>
        <v>0</v>
      </c>
      <c r="O13" s="86">
        <f>$O$8*'[1]1b. BB Price Per Transaction'!H44</f>
        <v>0</v>
      </c>
      <c r="P13" s="89">
        <f>$P$8*'[1]1b. BB Price Per Transaction'!H43</f>
        <v>0.53440499348025905</v>
      </c>
      <c r="Q13" s="89">
        <f>$Q$8*'[1]1b. BB Price Per Transaction'!H38</f>
        <v>0</v>
      </c>
      <c r="R13" s="89">
        <f>$I$8*'[1]1b. BB Price Per Transaction'!H39</f>
        <v>0</v>
      </c>
      <c r="S13" s="89">
        <f t="shared" si="1"/>
        <v>0.53440499348025905</v>
      </c>
      <c r="T13" s="90">
        <f>(S13*'[1]11. Exchange Rates'!$C$6)/'[1]11. Exchange Rates'!$D$6</f>
        <v>1.4961101137043684</v>
      </c>
      <c r="V13" s="91">
        <f>$V$8*'[1]1b. BB Price Per Transaction'!H37</f>
        <v>0</v>
      </c>
      <c r="W13" s="92">
        <f>$W$8*'[1]1b. BB Price Per Transaction'!H41</f>
        <v>0</v>
      </c>
      <c r="X13" s="92">
        <f>$X$8*'[1]1b. BB Price Per Transaction'!H43</f>
        <v>1.0688099869605181</v>
      </c>
      <c r="Y13" s="92">
        <f>$Y$8*'[1]1b. BB Price Per Transaction'!$H$38</f>
        <v>0</v>
      </c>
      <c r="Z13" s="92">
        <f>$Z$8*'[1]1b. BB Price Per Transaction'!H39</f>
        <v>0</v>
      </c>
      <c r="AA13" s="92">
        <f t="shared" si="2"/>
        <v>1.0688099869605181</v>
      </c>
      <c r="AB13" s="93">
        <f>(AA13*'[1]11. Exchange Rates'!$C$6)/'[1]11. Exchange Rates'!$D$6</f>
        <v>2.9922202274087368</v>
      </c>
      <c r="AD13" s="88">
        <f>$AD$8*'[1]1b. BB Price Per Transaction'!$H$37</f>
        <v>0</v>
      </c>
      <c r="AE13" s="89">
        <f>$AE$8*'[1]1b. BB Price Per Transaction'!$H$41</f>
        <v>0</v>
      </c>
      <c r="AF13" s="94">
        <f>$AF$8*'[1]1b. BB Price Per Transaction'!$H$43</f>
        <v>9.0848848891644046E-2</v>
      </c>
      <c r="AG13" s="89">
        <f>$AG$8*'[1]1b. BB Price Per Transaction'!$H$38</f>
        <v>0</v>
      </c>
      <c r="AH13" s="89">
        <f>$AH$8*'[1]1b. BB Price Per Transaction'!$H$39</f>
        <v>0</v>
      </c>
      <c r="AI13" s="89">
        <f t="shared" si="3"/>
        <v>9.0848848891644046E-2</v>
      </c>
      <c r="AJ13" s="93">
        <f>(AI13*'[1]11. Exchange Rates'!$C$6)/'[1]11. Exchange Rates'!$D$6</f>
        <v>0.25433871932974267</v>
      </c>
      <c r="AL13" s="88">
        <f>$AL$8*'[1]1b. BB Price Per Transaction'!H37</f>
        <v>0</v>
      </c>
      <c r="AM13" s="89">
        <f>$AM$8*'[1]1b. BB Price Per Transaction'!H41</f>
        <v>0</v>
      </c>
      <c r="AN13" s="86">
        <f>$AN$8*'[1]1b. BB Price Per Transaction'!H44</f>
        <v>0</v>
      </c>
      <c r="AO13" s="89">
        <f>$AO$8*'[1]1b. BB Price Per Transaction'!H43</f>
        <v>0</v>
      </c>
      <c r="AP13" s="89">
        <f>$AP$8*'[1]1b. BB Price Per Transaction'!H38</f>
        <v>0</v>
      </c>
      <c r="AQ13" s="89">
        <f>$AQ$8*'[1]1b. BB Price Per Transaction'!H39</f>
        <v>0</v>
      </c>
      <c r="AR13" s="89">
        <f>$AR$8*'[1]1b. BB Price Per Transaction'!$H$42</f>
        <v>1.6032149804407771</v>
      </c>
      <c r="AS13" s="89">
        <f t="shared" si="4"/>
        <v>1.6032149804407771</v>
      </c>
      <c r="AT13" s="93">
        <f>(AS13*'[1]11. Exchange Rates'!$C$6)/'[1]11. Exchange Rates'!$D$6</f>
        <v>4.4883303411131061</v>
      </c>
      <c r="AV13" s="88">
        <f>$AV$8*'[1]1b. BB Price Per Transaction'!H37</f>
        <v>0</v>
      </c>
      <c r="AW13" s="89">
        <f>$AW$8*'[1]1b. BB Price Per Transaction'!H41</f>
        <v>0</v>
      </c>
      <c r="AX13" s="86">
        <f>$AX$8*'[1]1b. BB Price Per Transaction'!H44</f>
        <v>2.1376199739210362</v>
      </c>
      <c r="AY13" s="89">
        <f>$AY$8*'[1]1b. BB Price Per Transaction'!H43</f>
        <v>1.0688099869605181</v>
      </c>
      <c r="AZ13" s="89">
        <f>$AZ$8*'[1]1b. BB Price Per Transaction'!H38</f>
        <v>0</v>
      </c>
      <c r="BA13" s="89">
        <f>$BA$8*'[1]1b. BB Price Per Transaction'!H39</f>
        <v>0</v>
      </c>
      <c r="BB13" s="89">
        <f>$BB$8*'[1]1b. BB Price Per Transaction'!$H$42</f>
        <v>1.0688099869605181</v>
      </c>
      <c r="BC13" s="89">
        <f t="shared" si="5"/>
        <v>4.2752399478420724</v>
      </c>
      <c r="BD13" s="93">
        <f>(BC13*'[1]11. Exchange Rates'!$C$6)/'[1]11. Exchange Rates'!$D$6</f>
        <v>11.968880909634947</v>
      </c>
      <c r="BF13" s="88">
        <f>$BF$8*'[1]1b. BB Price Per Transaction'!$H$37</f>
        <v>0</v>
      </c>
      <c r="BG13" s="89">
        <f>$BG$8*'[1]1b. BB Price Per Transaction'!$H$41</f>
        <v>0</v>
      </c>
      <c r="BH13" s="86">
        <f>$BH$8*'[1]1b. BB Price Per Transaction'!$H$44</f>
        <v>0.64128599217631088</v>
      </c>
      <c r="BI13" s="89">
        <f>$BI$8*'[1]1b. BB Price Per Transaction'!$H$43</f>
        <v>0.42752399478420727</v>
      </c>
      <c r="BJ13" s="89">
        <f>$BJ$8*'[1]1b. BB Price Per Transaction'!$H$38</f>
        <v>0</v>
      </c>
      <c r="BK13" s="89">
        <f>$BK$8*'[1]1b. BB Price Per Transaction'!$H$39</f>
        <v>0</v>
      </c>
      <c r="BL13" s="89">
        <f t="shared" si="6"/>
        <v>1.0688099869605181</v>
      </c>
      <c r="BM13" s="93">
        <f>(BL13*'[1]11. Exchange Rates'!$C$6)/'[1]11. Exchange Rates'!$D$6</f>
        <v>2.9922202274087368</v>
      </c>
      <c r="BO13" s="88">
        <f>$BO$8*'[1]1b. BB Price Per Transaction'!$H$37</f>
        <v>0</v>
      </c>
      <c r="BP13" s="89">
        <f>$BP$8*'[1]1b. BB Price Per Transaction'!$H$41</f>
        <v>0</v>
      </c>
      <c r="BQ13" s="86">
        <f>$BQ$8*'[1]1b. BB Price Per Transaction'!$H$44</f>
        <v>1.0688099869605181</v>
      </c>
      <c r="BR13" s="89">
        <f>$BR$8*'[1]1b. BB Price Per Transaction'!$H$43</f>
        <v>1.6566554797888031</v>
      </c>
      <c r="BS13" s="89">
        <f>$BS$8*'[1]1b. BB Price Per Transaction'!$H$42</f>
        <v>0.21376199739210364</v>
      </c>
      <c r="BT13" s="89">
        <f>$BT$8*'[1]1b. BB Price Per Transaction'!$H$39</f>
        <v>0</v>
      </c>
      <c r="BU13" s="89">
        <f t="shared" si="7"/>
        <v>2.9392274641414247</v>
      </c>
      <c r="BV13" s="93">
        <f>(BU13*'[1]11. Exchange Rates'!$C$6)/'[1]11. Exchange Rates'!$D$6</f>
        <v>8.2286056253740263</v>
      </c>
    </row>
    <row r="14" spans="1:74">
      <c r="A14" s="67" t="s">
        <v>374</v>
      </c>
      <c r="B14" s="68" t="s">
        <v>373</v>
      </c>
      <c r="C14" s="67" t="s">
        <v>375</v>
      </c>
      <c r="D14" s="85">
        <f>$D$8*'[1]1b. BB Price Per Transaction'!G37</f>
        <v>0</v>
      </c>
      <c r="E14" s="86">
        <f>$E$8*'[1]1b. BB Price Per Transaction'!G41</f>
        <v>0.69000000000000006</v>
      </c>
      <c r="F14" s="86">
        <f>$F$8*'[1]1b. BB Price Per Transaction'!G44</f>
        <v>5.1588939331407346E-2</v>
      </c>
      <c r="G14" s="86">
        <f>$G$8*'[1]1b. BB Price Per Transaction'!G43</f>
        <v>0</v>
      </c>
      <c r="H14" s="86">
        <f>$H$8*'[1]1b. BB Price Per Transaction'!G38</f>
        <v>-0.34831106066859263</v>
      </c>
      <c r="I14" s="86">
        <f>$I$8*'[1]1b. BB Price Per Transaction'!G39</f>
        <v>2.0635575732562937E-2</v>
      </c>
      <c r="J14" s="86">
        <f t="shared" si="0"/>
        <v>0.41391345439537774</v>
      </c>
      <c r="K14" s="87">
        <f>(J14*'[1]11. Exchange Rates'!$C$13)/'[1]11. Exchange Rates'!$D$13</f>
        <v>0.9222182068965521</v>
      </c>
      <c r="M14" s="88">
        <f>$M$8*'[1]1b. BB Price Per Transaction'!G37</f>
        <v>0</v>
      </c>
      <c r="N14" s="89">
        <f>$N$8*'[1]1b. BB Price Per Transaction'!G41</f>
        <v>0</v>
      </c>
      <c r="O14" s="86">
        <f>$O$8*'[1]1b. BB Price Per Transaction'!G44</f>
        <v>0</v>
      </c>
      <c r="P14" s="89">
        <f>$P$8*'[1]1b. BB Price Per Transaction'!G43</f>
        <v>0.6</v>
      </c>
      <c r="Q14" s="89">
        <f>$Q$8*'[1]1b. BB Price Per Transaction'!G38</f>
        <v>-0.34831106066859263</v>
      </c>
      <c r="R14" s="89">
        <f>$I$8*'[1]1b. BB Price Per Transaction'!G39</f>
        <v>2.0635575732562937E-2</v>
      </c>
      <c r="S14" s="89">
        <f t="shared" si="1"/>
        <v>0.27232451506397026</v>
      </c>
      <c r="T14" s="90">
        <f>(S14*'[1]11. Exchange Rates'!$C$13)/'[1]11. Exchange Rates'!$D$13</f>
        <v>0.60675154022988498</v>
      </c>
      <c r="V14" s="91">
        <f>$V$8*'[1]1b. BB Price Per Transaction'!G37</f>
        <v>0</v>
      </c>
      <c r="W14" s="92">
        <f>$W$8*'[1]1b. BB Price Per Transaction'!G41</f>
        <v>1.3800000000000001</v>
      </c>
      <c r="X14" s="92">
        <f>$X$8*'[1]1b. BB Price Per Transaction'!G43</f>
        <v>1.2</v>
      </c>
      <c r="Y14" s="92">
        <f>$Y$8*'[1]1b. BB Price Per Transaction'!$G$38</f>
        <v>-0.34831106066859263</v>
      </c>
      <c r="Z14" s="92">
        <f>$Z$8*'[1]1b. BB Price Per Transaction'!G39</f>
        <v>2.0635575732562937E-2</v>
      </c>
      <c r="AA14" s="92">
        <f t="shared" si="2"/>
        <v>2.2523245150639704</v>
      </c>
      <c r="AB14" s="93">
        <f>(AA14*'[1]11. Exchange Rates'!$C$13)/'[1]11. Exchange Rates'!$D$13</f>
        <v>5.0182825747126438</v>
      </c>
      <c r="AD14" s="88">
        <f>$AD$8*'[1]1b. BB Price Per Transaction'!$G$37</f>
        <v>0</v>
      </c>
      <c r="AE14" s="89">
        <f>$AE$8*'[1]1b. BB Price Per Transaction'!$G$41</f>
        <v>2.7600000000000002</v>
      </c>
      <c r="AF14" s="89">
        <f>$AF$8*'[1]1b. BB Price Per Transaction'!$G$43</f>
        <v>0.10200000000000001</v>
      </c>
      <c r="AG14" s="89">
        <f>$AG$8*'[1]1b. BB Price Per Transaction'!$G$38</f>
        <v>0</v>
      </c>
      <c r="AH14" s="89">
        <f>$AH$8*'[1]1b. BB Price Per Transaction'!$G$39</f>
        <v>2.0635575732562937E-2</v>
      </c>
      <c r="AI14" s="89">
        <f t="shared" si="3"/>
        <v>2.882635575732563</v>
      </c>
      <c r="AJ14" s="93">
        <f>(AI14*'[1]11. Exchange Rates'!$C$13)/'[1]11. Exchange Rates'!$D$13</f>
        <v>6.4226445977011499</v>
      </c>
      <c r="AL14" s="88">
        <f>$AL$8*'[1]1b. BB Price Per Transaction'!G37</f>
        <v>0</v>
      </c>
      <c r="AM14" s="89">
        <f>$AM$8*'[1]1b. BB Price Per Transaction'!G41</f>
        <v>0.69000000000000006</v>
      </c>
      <c r="AN14" s="86">
        <f>$AN$8*'[1]1b. BB Price Per Transaction'!G44</f>
        <v>0</v>
      </c>
      <c r="AO14" s="89">
        <f>$AO$8*'[1]1b. BB Price Per Transaction'!G43</f>
        <v>0</v>
      </c>
      <c r="AP14" s="89">
        <f>$AP$8*'[1]1b. BB Price Per Transaction'!G38</f>
        <v>-0.34831106066859263</v>
      </c>
      <c r="AQ14" s="89">
        <f>$AQ$8*'[1]1b. BB Price Per Transaction'!G39</f>
        <v>2.0635575732562937E-2</v>
      </c>
      <c r="AR14" s="89">
        <f>$AR$8*'[1]1b. BB Price Per Transaction'!$G$42</f>
        <v>6.1906727197688811E-2</v>
      </c>
      <c r="AS14" s="89">
        <f t="shared" si="4"/>
        <v>0.42423124226165915</v>
      </c>
      <c r="AT14" s="93">
        <f>(AS14*'[1]11. Exchange Rates'!$C$13)/'[1]11. Exchange Rates'!$D$13</f>
        <v>0.94520671264367839</v>
      </c>
      <c r="AV14" s="88">
        <f>$AV$8*'[1]1b. BB Price Per Transaction'!G37</f>
        <v>0</v>
      </c>
      <c r="AW14" s="89">
        <f>$AW$8*'[1]1b. BB Price Per Transaction'!G41</f>
        <v>1.3800000000000001</v>
      </c>
      <c r="AX14" s="86">
        <f>$AX$8*'[1]1b. BB Price Per Transaction'!G44</f>
        <v>0.10317787866281469</v>
      </c>
      <c r="AY14" s="89">
        <f>$AY$8*'[1]1b. BB Price Per Transaction'!G43</f>
        <v>1.2</v>
      </c>
      <c r="AZ14" s="89">
        <f>$AZ$8*'[1]1b. BB Price Per Transaction'!G38</f>
        <v>-0.69662212133718526</v>
      </c>
      <c r="BA14" s="89">
        <f>$BA$8*'[1]1b. BB Price Per Transaction'!G39</f>
        <v>4.1271151465125874E-2</v>
      </c>
      <c r="BB14" s="89">
        <f>$BB$8*'[1]1b. BB Price Per Transaction'!$G$42</f>
        <v>4.1271151465125874E-2</v>
      </c>
      <c r="BC14" s="89">
        <f t="shared" si="5"/>
        <v>2.0690980602558815</v>
      </c>
      <c r="BD14" s="93">
        <f>(BC14*'[1]11. Exchange Rates'!$C$13)/'[1]11. Exchange Rates'!$D$13</f>
        <v>4.610045609195403</v>
      </c>
      <c r="BF14" s="88">
        <f>$BF$8*'[1]1b. BB Price Per Transaction'!$G$37</f>
        <v>0</v>
      </c>
      <c r="BG14" s="89">
        <f>$BG$8*'[1]1b. BB Price Per Transaction'!$G$41</f>
        <v>0.82800000000000007</v>
      </c>
      <c r="BH14" s="86">
        <f>$BH$8*'[1]1b. BB Price Per Transaction'!$G$44</f>
        <v>3.0953363598844406E-2</v>
      </c>
      <c r="BI14" s="89">
        <f>$BI$8*'[1]1b. BB Price Per Transaction'!$G$43</f>
        <v>0.48</v>
      </c>
      <c r="BJ14" s="89">
        <f>$BJ$8*'[1]1b. BB Price Per Transaction'!$G$38</f>
        <v>-0.20898663640115558</v>
      </c>
      <c r="BK14" s="89">
        <f>$BK$8*'[1]1b. BB Price Per Transaction'!$G$39</f>
        <v>2.0635575732562937E-2</v>
      </c>
      <c r="BL14" s="89">
        <f t="shared" si="6"/>
        <v>1.1506023029302517</v>
      </c>
      <c r="BM14" s="93">
        <f>(BL14*'[1]11. Exchange Rates'!$C$13)/'[1]11. Exchange Rates'!$D$13</f>
        <v>2.5635948321839082</v>
      </c>
      <c r="BO14" s="88">
        <f>$BO$8*'[1]1b. BB Price Per Transaction'!$G$37</f>
        <v>0</v>
      </c>
      <c r="BP14" s="89">
        <f>$BP$8*'[1]1b. BB Price Per Transaction'!$G$41</f>
        <v>0.82800000000000007</v>
      </c>
      <c r="BQ14" s="86">
        <f>$BQ$8*'[1]1b. BB Price Per Transaction'!$G$44</f>
        <v>5.1588939331407346E-2</v>
      </c>
      <c r="BR14" s="89">
        <f>$BR$8*'[1]1b. BB Price Per Transaction'!$G$43</f>
        <v>1.8599999999999999</v>
      </c>
      <c r="BS14" s="89">
        <f>$BS$8*'[1]1b. BB Price Per Transaction'!$G$42</f>
        <v>8.2542302930251749E-3</v>
      </c>
      <c r="BT14" s="89">
        <f>$BT$8*'[1]1b. BB Price Per Transaction'!$G$39</f>
        <v>2.0635575732562937E-2</v>
      </c>
      <c r="BU14" s="89">
        <f t="shared" si="7"/>
        <v>2.7684787453569952</v>
      </c>
      <c r="BV14" s="93">
        <f>(BU14*'[1]11. Exchange Rates'!$C$13)/'[1]11. Exchange Rates'!$D$13</f>
        <v>6.1682979310344814</v>
      </c>
    </row>
    <row r="15" spans="1:74">
      <c r="A15" s="67" t="s">
        <v>377</v>
      </c>
      <c r="B15" s="68" t="s">
        <v>376</v>
      </c>
      <c r="C15" s="67" t="s">
        <v>378</v>
      </c>
      <c r="D15" s="85">
        <f>$D$8*'[1]1b. BB Price Per Transaction'!K37</f>
        <v>0</v>
      </c>
      <c r="E15" s="86">
        <f>$E$8*'[1]1b. BB Price Per Transaction'!K41</f>
        <v>0</v>
      </c>
      <c r="F15" s="86">
        <f>$F$8*'[1]1b. BB Price Per Transaction'!K44</f>
        <v>0.46520282843319688</v>
      </c>
      <c r="G15" s="86">
        <f>$G$8*'[1]1b. BB Price Per Transaction'!K43</f>
        <v>0</v>
      </c>
      <c r="H15" s="95">
        <f>$H$8*'[1]1b. BB Price Per Transaction'!K38</f>
        <v>0</v>
      </c>
      <c r="I15" s="86">
        <f>$I$8*'[1]1b. BB Price Per Transaction'!K39</f>
        <v>0</v>
      </c>
      <c r="J15" s="86">
        <f t="shared" si="0"/>
        <v>0.46520282843319688</v>
      </c>
      <c r="K15" s="87">
        <f>(J15*'[1]11. Exchange Rates'!$C$9)/'[1]11. Exchange Rates'!$D$9</f>
        <v>0.86959546419005873</v>
      </c>
      <c r="M15" s="88">
        <f>$M$8*'[1]1b. BB Price Per Transaction'!K37</f>
        <v>0</v>
      </c>
      <c r="N15" s="89">
        <f>$N$8*'[1]1b. BB Price Per Transaction'!K41</f>
        <v>0</v>
      </c>
      <c r="O15" s="86">
        <f>$O$8*'[1]1b. BB Price Per Transaction'!K44</f>
        <v>0</v>
      </c>
      <c r="P15" s="89">
        <f>$P$8*'[1]1b. BB Price Per Transaction'!K43</f>
        <v>1.8608113137327875</v>
      </c>
      <c r="Q15" s="89">
        <f>$Q$8*'[1]1b. BB Price Per Transaction'!K38</f>
        <v>0</v>
      </c>
      <c r="R15" s="89">
        <f>$I$8*'[1]1b. BB Price Per Transaction'!K39</f>
        <v>0</v>
      </c>
      <c r="S15" s="89">
        <f t="shared" si="1"/>
        <v>1.8608113137327875</v>
      </c>
      <c r="T15" s="90">
        <f>(S15*'[1]11. Exchange Rates'!$C$9)/'[1]11. Exchange Rates'!$D$9</f>
        <v>3.4783818567602349</v>
      </c>
      <c r="V15" s="91">
        <f>$V$8*'[1]1b. BB Price Per Transaction'!K37</f>
        <v>0</v>
      </c>
      <c r="W15" s="92">
        <f>$W$8*'[1]1b. BB Price Per Transaction'!K41</f>
        <v>0</v>
      </c>
      <c r="X15" s="92">
        <f>$X$8*'[1]1b. BB Price Per Transaction'!K43</f>
        <v>3.721622627465575</v>
      </c>
      <c r="Y15" s="92">
        <f>$Y$8*'[1]1b. BB Price Per Transaction'!$K$38</f>
        <v>0</v>
      </c>
      <c r="Z15" s="92">
        <f>$Z$8*'[1]1b. BB Price Per Transaction'!K39</f>
        <v>0</v>
      </c>
      <c r="AA15" s="92">
        <f t="shared" si="2"/>
        <v>3.721622627465575</v>
      </c>
      <c r="AB15" s="93">
        <f>(AA15*'[1]11. Exchange Rates'!$C$9)/'[1]11. Exchange Rates'!$D$9</f>
        <v>6.9567637135204698</v>
      </c>
      <c r="AD15" s="88">
        <f>$AD$8*'[1]1b. BB Price Per Transaction'!$K$37</f>
        <v>0</v>
      </c>
      <c r="AE15" s="89">
        <f>$AE$8*'[1]1b. BB Price Per Transaction'!$K$41</f>
        <v>0</v>
      </c>
      <c r="AF15" s="89">
        <f>$AF$8*'[1]1b. BB Price Per Transaction'!$K$43</f>
        <v>0.31633792333457389</v>
      </c>
      <c r="AG15" s="89">
        <f>$AG$8*'[1]1b. BB Price Per Transaction'!$K$38</f>
        <v>0</v>
      </c>
      <c r="AH15" s="89">
        <f>$AH$8*'[1]1b. BB Price Per Transaction'!$K$39</f>
        <v>0</v>
      </c>
      <c r="AI15" s="89">
        <f t="shared" si="3"/>
        <v>0.31633792333457389</v>
      </c>
      <c r="AJ15" s="93">
        <f>(AI15*'[1]11. Exchange Rates'!$C$9)/'[1]11. Exchange Rates'!$D$9</f>
        <v>0.59132491564923995</v>
      </c>
      <c r="AL15" s="88">
        <f>$AL$8*'[1]1b. BB Price Per Transaction'!K37</f>
        <v>0</v>
      </c>
      <c r="AM15" s="89">
        <f>$AM$8*'[1]1b. BB Price Per Transaction'!K41</f>
        <v>0</v>
      </c>
      <c r="AN15" s="86">
        <f>$AN$8*'[1]1b. BB Price Per Transaction'!K44</f>
        <v>0</v>
      </c>
      <c r="AO15" s="89">
        <f>$AO$8*'[1]1b. BB Price Per Transaction'!K43</f>
        <v>0</v>
      </c>
      <c r="AP15" s="89">
        <f>$AP$8*'[1]1b. BB Price Per Transaction'!K38</f>
        <v>0</v>
      </c>
      <c r="AQ15" s="89">
        <f>$AQ$8*'[1]1b. BB Price Per Transaction'!K39</f>
        <v>0</v>
      </c>
      <c r="AR15" s="89">
        <f>$AR$8*'[1]1b. BB Price Per Transaction'!$K$42</f>
        <v>2.7912169705991814</v>
      </c>
      <c r="AS15" s="89">
        <f t="shared" si="4"/>
        <v>2.7912169705991814</v>
      </c>
      <c r="AT15" s="93">
        <f>(AS15*'[1]11. Exchange Rates'!$C$9)/'[1]11. Exchange Rates'!$D$9</f>
        <v>5.2175727851403524</v>
      </c>
      <c r="AV15" s="88">
        <f>$AV$8*'[1]1b. BB Price Per Transaction'!K37</f>
        <v>0</v>
      </c>
      <c r="AW15" s="89">
        <f>$AW$8*'[1]1b. BB Price Per Transaction'!K41</f>
        <v>0</v>
      </c>
      <c r="AX15" s="86">
        <f>$AX$8*'[1]1b. BB Price Per Transaction'!K44</f>
        <v>0.93040565686639376</v>
      </c>
      <c r="AY15" s="89">
        <f>$AY$8*'[1]1b. BB Price Per Transaction'!K43</f>
        <v>3.721622627465575</v>
      </c>
      <c r="AZ15" s="89">
        <f>$AZ$8*'[1]1b. BB Price Per Transaction'!K38</f>
        <v>0</v>
      </c>
      <c r="BA15" s="89">
        <f>$BA$8*'[1]1b. BB Price Per Transaction'!K39</f>
        <v>0</v>
      </c>
      <c r="BB15" s="89">
        <f>$BB$8*'[1]1b. BB Price Per Transaction'!$K$42</f>
        <v>1.8608113137327875</v>
      </c>
      <c r="BC15" s="89">
        <f t="shared" si="5"/>
        <v>6.5128395980647564</v>
      </c>
      <c r="BD15" s="93">
        <f>(BC15*'[1]11. Exchange Rates'!$C$9)/'[1]11. Exchange Rates'!$D$9</f>
        <v>12.174336498660823</v>
      </c>
      <c r="BF15" s="88">
        <f>$BF$8*'[1]1b. BB Price Per Transaction'!$K$37</f>
        <v>0</v>
      </c>
      <c r="BG15" s="89">
        <f>$BG$8*'[1]1b. BB Price Per Transaction'!$K$41</f>
        <v>0</v>
      </c>
      <c r="BH15" s="86">
        <f>$BH$8*'[1]1b. BB Price Per Transaction'!$K$44</f>
        <v>0.27912169705991813</v>
      </c>
      <c r="BI15" s="89">
        <f>$BI$8*'[1]1b. BB Price Per Transaction'!$K$43</f>
        <v>1.48864905098623</v>
      </c>
      <c r="BJ15" s="89">
        <f>$BJ$8*'[1]1b. BB Price Per Transaction'!$K$38</f>
        <v>0</v>
      </c>
      <c r="BK15" s="89">
        <f>$BK$8*'[1]1b. BB Price Per Transaction'!$K$39</f>
        <v>0</v>
      </c>
      <c r="BL15" s="89">
        <f t="shared" si="6"/>
        <v>1.7677707480461482</v>
      </c>
      <c r="BM15" s="93">
        <f>(BL15*'[1]11. Exchange Rates'!$C$9)/'[1]11. Exchange Rates'!$D$9</f>
        <v>3.3044627639222233</v>
      </c>
      <c r="BO15" s="88">
        <f>$BO$8*'[1]1b. BB Price Per Transaction'!$K$37</f>
        <v>0</v>
      </c>
      <c r="BP15" s="89">
        <f>$BP$8*'[1]1b. BB Price Per Transaction'!$K$41</f>
        <v>0</v>
      </c>
      <c r="BQ15" s="86">
        <f>$BQ$8*'[1]1b. BB Price Per Transaction'!$K$44</f>
        <v>0.46520282843319688</v>
      </c>
      <c r="BR15" s="89">
        <f>$BR$8*'[1]1b. BB Price Per Transaction'!$K$43</f>
        <v>5.7685150725716419</v>
      </c>
      <c r="BS15" s="89">
        <f>$BS$8*'[1]1b. BB Price Per Transaction'!$K$42</f>
        <v>0.3721622627465575</v>
      </c>
      <c r="BT15" s="89">
        <f>$BT$8*'[1]1b. BB Price Per Transaction'!$K$39</f>
        <v>0</v>
      </c>
      <c r="BU15" s="89">
        <f t="shared" si="7"/>
        <v>6.6058801637513964</v>
      </c>
      <c r="BV15" s="93">
        <f>(BU15*'[1]11. Exchange Rates'!$C$9)/'[1]11. Exchange Rates'!$D$9</f>
        <v>12.348255591498836</v>
      </c>
    </row>
    <row r="16" spans="1:74">
      <c r="A16" s="67" t="s">
        <v>379</v>
      </c>
      <c r="B16" s="68" t="s">
        <v>376</v>
      </c>
      <c r="C16" s="67" t="s">
        <v>380</v>
      </c>
      <c r="D16" s="85">
        <f>$D$8*'[1]1b. BB Price Per Transaction'!M37</f>
        <v>0</v>
      </c>
      <c r="E16" s="86">
        <f>$E$8*'[1]1b. BB Price Per Transaction'!M41</f>
        <v>0</v>
      </c>
      <c r="F16" s="86">
        <f>$F$8*'[1]1b. BB Price Per Transaction'!M44</f>
        <v>0.93040565686639376</v>
      </c>
      <c r="G16" s="86">
        <f>$G$8*'[1]1b. BB Price Per Transaction'!M43</f>
        <v>0</v>
      </c>
      <c r="H16" s="95">
        <f>$H$8*'[1]1b. BB Price Per Transaction'!M38</f>
        <v>0</v>
      </c>
      <c r="I16" s="86">
        <f>$I$8*'[1]1b. BB Price Per Transaction'!M39</f>
        <v>0</v>
      </c>
      <c r="J16" s="86">
        <f t="shared" si="0"/>
        <v>0.93040565686639376</v>
      </c>
      <c r="K16" s="87">
        <f>(J16*'[1]11. Exchange Rates'!$C$9)/'[1]11. Exchange Rates'!$D$9</f>
        <v>1.7391909283801175</v>
      </c>
      <c r="M16" s="88">
        <f>$M$8*'[1]1b. BB Price Per Transaction'!M37</f>
        <v>0</v>
      </c>
      <c r="N16" s="89">
        <f>$N$8*'[1]1b. BB Price Per Transaction'!M41</f>
        <v>0</v>
      </c>
      <c r="O16" s="86">
        <f>$O$8*'[1]1b. BB Price Per Transaction'!M44</f>
        <v>0</v>
      </c>
      <c r="P16" s="89">
        <f>$P$8*'[1]1b. BB Price Per Transaction'!M43</f>
        <v>1.8608113137327875</v>
      </c>
      <c r="Q16" s="89">
        <f>$Q$8*'[1]1b. BB Price Per Transaction'!M38</f>
        <v>0</v>
      </c>
      <c r="R16" s="89">
        <f>$R$8*'[1]1b. BB Price Per Transaction'!M39</f>
        <v>0</v>
      </c>
      <c r="S16" s="89">
        <f t="shared" si="1"/>
        <v>1.8608113137327875</v>
      </c>
      <c r="T16" s="90">
        <f>(S16*'[1]11. Exchange Rates'!$C$9)/'[1]11. Exchange Rates'!$D$9</f>
        <v>3.4783818567602349</v>
      </c>
      <c r="V16" s="91">
        <f>$V$8*'[1]1b. BB Price Per Transaction'!M37</f>
        <v>0</v>
      </c>
      <c r="W16" s="92">
        <f>$W$8*'[1]1b. BB Price Per Transaction'!M41</f>
        <v>0</v>
      </c>
      <c r="X16" s="92">
        <f>$X$8*'[1]1b. BB Price Per Transaction'!M43</f>
        <v>3.721622627465575</v>
      </c>
      <c r="Y16" s="92">
        <f>$Y$8*'[1]1b. BB Price Per Transaction'!$M$38</f>
        <v>0</v>
      </c>
      <c r="Z16" s="92">
        <f>$Z$8*'[1]1b. BB Price Per Transaction'!M39</f>
        <v>0</v>
      </c>
      <c r="AA16" s="92">
        <f t="shared" si="2"/>
        <v>3.721622627465575</v>
      </c>
      <c r="AB16" s="93">
        <f>(AA16*'[1]11. Exchange Rates'!$C$9)/'[1]11. Exchange Rates'!$D$9</f>
        <v>6.9567637135204698</v>
      </c>
      <c r="AD16" s="88">
        <f>$AD$8*'[1]1b. BB Price Per Transaction'!$M$37</f>
        <v>0</v>
      </c>
      <c r="AE16" s="89">
        <f>$AE$8*'[1]1b. BB Price Per Transaction'!$M$41</f>
        <v>0</v>
      </c>
      <c r="AF16" s="89">
        <f>$AF$8*'[1]1b. BB Price Per Transaction'!$M$43</f>
        <v>0.31633792333457389</v>
      </c>
      <c r="AG16" s="89">
        <f>$AG$8*'[1]1b. BB Price Per Transaction'!$M$38</f>
        <v>0</v>
      </c>
      <c r="AH16" s="89">
        <f>$AH$8*'[1]1b. BB Price Per Transaction'!$M$39</f>
        <v>0</v>
      </c>
      <c r="AI16" s="89">
        <f t="shared" si="3"/>
        <v>0.31633792333457389</v>
      </c>
      <c r="AJ16" s="93">
        <f>(AI16*'[1]11. Exchange Rates'!$C$9)/'[1]11. Exchange Rates'!$D$9</f>
        <v>0.59132491564923995</v>
      </c>
      <c r="AL16" s="88">
        <f>$AL$8*'[1]1b. BB Price Per Transaction'!M37</f>
        <v>0</v>
      </c>
      <c r="AM16" s="89">
        <f>$AM$8*'[1]1b. BB Price Per Transaction'!M41</f>
        <v>0</v>
      </c>
      <c r="AN16" s="86">
        <f>$AN$8*'[1]1b. BB Price Per Transaction'!M44</f>
        <v>0</v>
      </c>
      <c r="AO16" s="89">
        <f>$AO$8*'[1]1b. BB Price Per Transaction'!M43</f>
        <v>0</v>
      </c>
      <c r="AP16" s="89">
        <f>$AP$8*'[1]1b. BB Price Per Transaction'!M38</f>
        <v>0</v>
      </c>
      <c r="AQ16" s="89">
        <f>$AQ$8*'[1]1b. BB Price Per Transaction'!M39</f>
        <v>0</v>
      </c>
      <c r="AR16" s="89">
        <f>$AR$8*'[1]1b. BB Price Per Transaction'!$M$42</f>
        <v>2.7912169705991814</v>
      </c>
      <c r="AS16" s="89">
        <f t="shared" si="4"/>
        <v>2.7912169705991814</v>
      </c>
      <c r="AT16" s="93">
        <f>(AS16*'[1]11. Exchange Rates'!$C$9)/'[1]11. Exchange Rates'!$D$9</f>
        <v>5.2175727851403524</v>
      </c>
      <c r="AV16" s="88">
        <f>$AV$8*'[1]1b. BB Price Per Transaction'!M37</f>
        <v>0</v>
      </c>
      <c r="AW16" s="89">
        <f>$AW$8*'[1]1b. BB Price Per Transaction'!M41</f>
        <v>0</v>
      </c>
      <c r="AX16" s="86">
        <f>$AX$8*'[1]1b. BB Price Per Transaction'!M44</f>
        <v>1.8608113137327875</v>
      </c>
      <c r="AY16" s="89">
        <f>$AY$8*'[1]1b. BB Price Per Transaction'!M43</f>
        <v>3.721622627465575</v>
      </c>
      <c r="AZ16" s="89">
        <f>$AZ$8*'[1]1b. BB Price Per Transaction'!M38</f>
        <v>0</v>
      </c>
      <c r="BA16" s="89">
        <f>$BA$8*'[1]1b. BB Price Per Transaction'!M39</f>
        <v>0</v>
      </c>
      <c r="BB16" s="89">
        <f>$BB$8*'[1]1b. BB Price Per Transaction'!$M$42</f>
        <v>1.8608113137327875</v>
      </c>
      <c r="BC16" s="89">
        <f t="shared" si="5"/>
        <v>7.4432452549311501</v>
      </c>
      <c r="BD16" s="93">
        <f>(BC16*'[1]11. Exchange Rates'!$C$9)/'[1]11. Exchange Rates'!$D$9</f>
        <v>13.91352742704094</v>
      </c>
      <c r="BF16" s="88">
        <f>$BF$8*'[1]1b. BB Price Per Transaction'!$M$37</f>
        <v>0</v>
      </c>
      <c r="BG16" s="89">
        <f>$BG$8*'[1]1b. BB Price Per Transaction'!$M$41</f>
        <v>0</v>
      </c>
      <c r="BH16" s="86">
        <f>$BH$8*'[1]1b. BB Price Per Transaction'!$M$44</f>
        <v>0.55824339411983626</v>
      </c>
      <c r="BI16" s="89">
        <f>$BI$8*'[1]1b. BB Price Per Transaction'!$M$43</f>
        <v>1.48864905098623</v>
      </c>
      <c r="BJ16" s="89">
        <f>$BJ$8*'[1]1b. BB Price Per Transaction'!$M$38</f>
        <v>0</v>
      </c>
      <c r="BK16" s="89">
        <f>$BK$8*'[1]1b. BB Price Per Transaction'!$M$39</f>
        <v>0</v>
      </c>
      <c r="BL16" s="89">
        <f t="shared" si="6"/>
        <v>2.0468924451060664</v>
      </c>
      <c r="BM16" s="93">
        <f>(BL16*'[1]11. Exchange Rates'!$C$9)/'[1]11. Exchange Rates'!$D$9</f>
        <v>3.8262200424362587</v>
      </c>
      <c r="BO16" s="88">
        <f>$BO$8*'[1]1b. BB Price Per Transaction'!$M$37</f>
        <v>0</v>
      </c>
      <c r="BP16" s="89">
        <f>$BP$8*'[1]1b. BB Price Per Transaction'!$M$41</f>
        <v>0</v>
      </c>
      <c r="BQ16" s="86">
        <f>$BQ$8*'[1]1b. BB Price Per Transaction'!$M$44</f>
        <v>0.93040565686639376</v>
      </c>
      <c r="BR16" s="89">
        <f>$BR$8*'[1]1b. BB Price Per Transaction'!$M$43</f>
        <v>5.7685150725716419</v>
      </c>
      <c r="BS16" s="89">
        <f>$BS$8*'[1]1b. BB Price Per Transaction'!$M$42</f>
        <v>0.3721622627465575</v>
      </c>
      <c r="BT16" s="89">
        <f>$BT$8*'[1]1b. BB Price Per Transaction'!$M$39</f>
        <v>0</v>
      </c>
      <c r="BU16" s="89">
        <f t="shared" si="7"/>
        <v>7.0710829921845928</v>
      </c>
      <c r="BV16" s="93">
        <f>(BU16*'[1]11. Exchange Rates'!$C$9)/'[1]11. Exchange Rates'!$D$9</f>
        <v>13.217851055688893</v>
      </c>
    </row>
    <row r="17" spans="1:76">
      <c r="A17" s="67" t="s">
        <v>377</v>
      </c>
      <c r="B17" s="68" t="s">
        <v>381</v>
      </c>
      <c r="C17" s="67" t="s">
        <v>382</v>
      </c>
      <c r="D17" s="85">
        <f>$D$8*'[1]1b. BB Price Per Transaction'!L37</f>
        <v>0</v>
      </c>
      <c r="E17" s="86">
        <f>$E$8*'[1]1b. BB Price Per Transaction'!L41</f>
        <v>0.69000000000000006</v>
      </c>
      <c r="F17" s="86">
        <f>$F$8*'[1]1b. BB Price Per Transaction'!L44</f>
        <v>0.3554502369668246</v>
      </c>
      <c r="G17" s="86">
        <f>$G$8*'[1]1b. BB Price Per Transaction'!L43</f>
        <v>0</v>
      </c>
      <c r="H17" s="86">
        <f>$H$8*'[1]1b. BB Price Per Transaction'!L38</f>
        <v>0</v>
      </c>
      <c r="I17" s="86">
        <f>$I$8*'[1]1b. BB Price Per Transaction'!L39</f>
        <v>0</v>
      </c>
      <c r="J17" s="86">
        <f t="shared" si="0"/>
        <v>1.0454502369668246</v>
      </c>
      <c r="K17" s="87">
        <f>(J17*'[1]11. Exchange Rates'!$C$14)/'[1]11. Exchange Rates'!$D$14</f>
        <v>2.2800000000000002</v>
      </c>
      <c r="M17" s="88">
        <f>$M$8*'[1]1b. BB Price Per Transaction'!L37</f>
        <v>0</v>
      </c>
      <c r="N17" s="89">
        <f>$N$8*'[1]1b. BB Price Per Transaction'!L41</f>
        <v>0</v>
      </c>
      <c r="O17" s="86">
        <f>$O$8*'[1]1b. BB Price Per Transaction'!L44</f>
        <v>0</v>
      </c>
      <c r="P17" s="89">
        <f>$P$8*'[1]1b. BB Price Per Transaction'!L43</f>
        <v>0.72867298578199047</v>
      </c>
      <c r="Q17" s="89">
        <f>$Q$8*'[1]1b. BB Price Per Transaction'!L38</f>
        <v>0</v>
      </c>
      <c r="R17" s="89">
        <f>$I$8*'[1]1b. BB Price Per Transaction'!L39</f>
        <v>0</v>
      </c>
      <c r="S17" s="89">
        <f t="shared" si="1"/>
        <v>0.72867298578199047</v>
      </c>
      <c r="T17" s="90">
        <f>(S17*'[1]11. Exchange Rates'!$C$14)/'[1]11. Exchange Rates'!$D$14</f>
        <v>1.5891472868217056</v>
      </c>
      <c r="V17" s="91">
        <f>$V$8*'[1]1b. BB Price Per Transaction'!L37</f>
        <v>0</v>
      </c>
      <c r="W17" s="92">
        <f>$W$8*'[1]1b. BB Price Per Transaction'!L41</f>
        <v>1.3800000000000001</v>
      </c>
      <c r="X17" s="92">
        <f>$X$8*'[1]1b. BB Price Per Transaction'!L43</f>
        <v>1.4573459715639809</v>
      </c>
      <c r="Y17" s="92">
        <f>$Y$8*'[1]1b. BB Price Per Transaction'!$L$38</f>
        <v>0</v>
      </c>
      <c r="Z17" s="92">
        <f>$Z$8*'[1]1b. BB Price Per Transaction'!L39</f>
        <v>0</v>
      </c>
      <c r="AA17" s="92">
        <f t="shared" si="2"/>
        <v>2.8373459715639813</v>
      </c>
      <c r="AB17" s="93">
        <f>(AA17*'[1]11. Exchange Rates'!$C$14)/'[1]11. Exchange Rates'!$D$14</f>
        <v>6.1879069767441877</v>
      </c>
      <c r="AD17" s="88">
        <f>$AD$8*'[1]1b. BB Price Per Transaction'!$L$37</f>
        <v>0</v>
      </c>
      <c r="AE17" s="89">
        <f>$AE$8*'[1]1b. BB Price Per Transaction'!$L$41</f>
        <v>2.7600000000000002</v>
      </c>
      <c r="AF17" s="89">
        <f>$AF$8*'[1]1b. BB Price Per Transaction'!$L$43</f>
        <v>0.12387440758293838</v>
      </c>
      <c r="AG17" s="89">
        <f>$AG$8*'[1]1b. BB Price Per Transaction'!$L$38</f>
        <v>0</v>
      </c>
      <c r="AH17" s="89">
        <f>$AH$8*'[1]1b. BB Price Per Transaction'!$L$39</f>
        <v>0</v>
      </c>
      <c r="AI17" s="89">
        <f t="shared" si="3"/>
        <v>2.8838744075829386</v>
      </c>
      <c r="AJ17" s="93">
        <f>(AI17*'[1]11. Exchange Rates'!$C$14)/'[1]11. Exchange Rates'!$D$14</f>
        <v>6.2893798449612408</v>
      </c>
      <c r="AL17" s="88">
        <f>$AL$8*'[1]1b. BB Price Per Transaction'!L37</f>
        <v>0</v>
      </c>
      <c r="AM17" s="89">
        <f>$AM$8*'[1]1b. BB Price Per Transaction'!L41</f>
        <v>0.69000000000000006</v>
      </c>
      <c r="AN17" s="86">
        <f>$AN$8*'[1]1b. BB Price Per Transaction'!L44</f>
        <v>0</v>
      </c>
      <c r="AO17" s="89">
        <f>$AO$8*'[1]1b. BB Price Per Transaction'!L43</f>
        <v>0</v>
      </c>
      <c r="AP17" s="89">
        <f>$AP$8*'[1]1b. BB Price Per Transaction'!L38</f>
        <v>0</v>
      </c>
      <c r="AQ17" s="89">
        <f>$AQ$8*'[1]1b. BB Price Per Transaction'!L39</f>
        <v>0</v>
      </c>
      <c r="AR17" s="89">
        <f>$AR$8*'[1]1b. BB Price Per Transaction'!$L$42</f>
        <v>1.0663507109004737</v>
      </c>
      <c r="AS17" s="89">
        <f t="shared" si="4"/>
        <v>1.7563507109004739</v>
      </c>
      <c r="AT17" s="93">
        <f>(AS17*'[1]11. Exchange Rates'!$C$14)/'[1]11. Exchange Rates'!$D$14</f>
        <v>3.8303875968992251</v>
      </c>
      <c r="AV17" s="88">
        <f>$AV$8*'[1]1b. BB Price Per Transaction'!L37</f>
        <v>0</v>
      </c>
      <c r="AW17" s="89">
        <f>$AW$8*'[1]1b. BB Price Per Transaction'!L41</f>
        <v>1.3800000000000001</v>
      </c>
      <c r="AX17" s="86">
        <f>$AX$8*'[1]1b. BB Price Per Transaction'!L44</f>
        <v>0.71090047393364919</v>
      </c>
      <c r="AY17" s="89">
        <f>$AY$8*'[1]1b. BB Price Per Transaction'!L43</f>
        <v>1.4573459715639809</v>
      </c>
      <c r="AZ17" s="89">
        <f>$AZ$8*'[1]1b. BB Price Per Transaction'!L38</f>
        <v>0</v>
      </c>
      <c r="BA17" s="89">
        <f>$BA$8*'[1]1b. BB Price Per Transaction'!L39</f>
        <v>0</v>
      </c>
      <c r="BB17" s="89">
        <f>$BB$8*'[1]1b. BB Price Per Transaction'!$L$42</f>
        <v>0.71090047393364919</v>
      </c>
      <c r="BC17" s="89">
        <f t="shared" si="5"/>
        <v>4.259146919431279</v>
      </c>
      <c r="BD17" s="93">
        <f>(BC17*'[1]11. Exchange Rates'!$C$14)/'[1]11. Exchange Rates'!$D$14</f>
        <v>9.2886821705426357</v>
      </c>
      <c r="BF17" s="88">
        <f>$BF$8*'[1]1b. BB Price Per Transaction'!$L$37</f>
        <v>0</v>
      </c>
      <c r="BG17" s="89">
        <f>$BG$8*'[1]1b. BB Price Per Transaction'!$L$41</f>
        <v>0.82800000000000007</v>
      </c>
      <c r="BH17" s="86">
        <f>$BH$8*'[1]1b. BB Price Per Transaction'!$L$44</f>
        <v>0.21327014218009474</v>
      </c>
      <c r="BI17" s="89">
        <f>$BI$8*'[1]1b. BB Price Per Transaction'!$L$43</f>
        <v>0.58293838862559244</v>
      </c>
      <c r="BJ17" s="89">
        <f>$BJ$8*'[1]1b. BB Price Per Transaction'!$L$38</f>
        <v>0</v>
      </c>
      <c r="BK17" s="89">
        <f>$BK$8*'[1]1b. BB Price Per Transaction'!$L$39</f>
        <v>0</v>
      </c>
      <c r="BL17" s="89">
        <f t="shared" si="6"/>
        <v>1.6242085308056873</v>
      </c>
      <c r="BM17" s="93">
        <f>(BL17*'[1]11. Exchange Rates'!$C$14)/'[1]11. Exchange Rates'!$D$14</f>
        <v>3.5422015503875972</v>
      </c>
      <c r="BO17" s="88">
        <f>$BO$8*'[1]1b. BB Price Per Transaction'!$L$37</f>
        <v>0</v>
      </c>
      <c r="BP17" s="89">
        <f>$BP$8*'[1]1b. BB Price Per Transaction'!$L$41</f>
        <v>0.82800000000000007</v>
      </c>
      <c r="BQ17" s="86">
        <f>$BQ$8*'[1]1b. BB Price Per Transaction'!$L$44</f>
        <v>0.3554502369668246</v>
      </c>
      <c r="BR17" s="89">
        <f>$BR$8*'[1]1b. BB Price Per Transaction'!$L$43</f>
        <v>2.2588862559241707</v>
      </c>
      <c r="BS17" s="89">
        <f>$BS$8*'[1]1b. BB Price Per Transaction'!$L$42</f>
        <v>0.14218009478672985</v>
      </c>
      <c r="BT17" s="89">
        <f>$BT$8*'[1]1b. BB Price Per Transaction'!$L$39</f>
        <v>0</v>
      </c>
      <c r="BU17" s="89">
        <f t="shared" si="7"/>
        <v>3.5845165876777254</v>
      </c>
      <c r="BV17" s="93">
        <f>(BU17*'[1]11. Exchange Rates'!$C$14)/'[1]11. Exchange Rates'!$D$14</f>
        <v>7.817395348837211</v>
      </c>
    </row>
    <row r="18" spans="1:76">
      <c r="A18" s="67" t="s">
        <v>383</v>
      </c>
      <c r="B18" s="68" t="s">
        <v>373</v>
      </c>
      <c r="C18" s="67" t="s">
        <v>384</v>
      </c>
      <c r="D18" s="85">
        <f>$D$8*'[1]1b. BB Price Per Transaction'!N37</f>
        <v>2.5794469665703673E-2</v>
      </c>
      <c r="E18" s="86">
        <f>$E$8*'[1]1b. BB Price Per Transaction'!N41</f>
        <v>1.2075</v>
      </c>
      <c r="F18" s="86">
        <f>$F$8*'[1]1b. BB Price Per Transaction'!N44</f>
        <v>5.1588939331407346E-2</v>
      </c>
      <c r="G18" s="86">
        <f>$G$8*'[1]1b. BB Price Per Transaction'!N43</f>
        <v>0</v>
      </c>
      <c r="H18" s="86">
        <f>$H$8*'[1]1b. BB Price Per Transaction'!N38</f>
        <v>-0.3784110606685927</v>
      </c>
      <c r="I18" s="86">
        <f>$I$8*'[1]1b. BB Price Per Transaction'!N39</f>
        <v>5.1588939331407346E-2</v>
      </c>
      <c r="J18" s="86">
        <f t="shared" si="0"/>
        <v>0.95806128765992571</v>
      </c>
      <c r="K18" s="87">
        <f>(J18*'[1]11. Exchange Rates'!$C$13)/'[1]11. Exchange Rates'!$D$13</f>
        <v>2.1346045977011494</v>
      </c>
      <c r="M18" s="88">
        <f>$M$8*'[1]1b. BB Price Per Transaction'!N37</f>
        <v>2.5794469665703673E-2</v>
      </c>
      <c r="N18" s="89">
        <f>$N$8*'[1]1b. BB Price Per Transaction'!N41</f>
        <v>0</v>
      </c>
      <c r="O18" s="86">
        <f>$O$8*'[1]1b. BB Price Per Transaction'!N44</f>
        <v>0</v>
      </c>
      <c r="P18" s="89">
        <f>$P$8*'[1]1b. BB Price Per Transaction'!N43</f>
        <v>0.14444903012794058</v>
      </c>
      <c r="Q18" s="89">
        <f>$Q$8*'[1]1b. BB Price Per Transaction'!N38</f>
        <v>-0.3784110606685927</v>
      </c>
      <c r="R18" s="89">
        <f>$I$8*'[1]1b. BB Price Per Transaction'!N39</f>
        <v>5.1588939331407346E-2</v>
      </c>
      <c r="S18" s="89">
        <f t="shared" si="1"/>
        <v>-0.1565786215435411</v>
      </c>
      <c r="T18" s="90">
        <f>(S18*'[1]11. Exchange Rates'!$C$13)/'[1]11. Exchange Rates'!$D$13</f>
        <v>-0.34886436781609204</v>
      </c>
      <c r="V18" s="91">
        <f>$V$8*'[1]1b. BB Price Per Transaction'!N37</f>
        <v>2.5794469665703673E-2</v>
      </c>
      <c r="W18" s="92">
        <f>$W$8*'[1]1b. BB Price Per Transaction'!N41</f>
        <v>2.415</v>
      </c>
      <c r="X18" s="92">
        <f>$X$8*'[1]1b. BB Price Per Transaction'!N43</f>
        <v>0.28889806025588116</v>
      </c>
      <c r="Y18" s="92">
        <f>$Y$8*'[1]1b. BB Price Per Transaction'!$N$38</f>
        <v>-0.3784110606685927</v>
      </c>
      <c r="Z18" s="92">
        <f>$Z$8*'[1]1b. BB Price Per Transaction'!N39</f>
        <v>5.1588939331407346E-2</v>
      </c>
      <c r="AA18" s="92">
        <f t="shared" si="2"/>
        <v>2.4028704085843997</v>
      </c>
      <c r="AB18" s="93">
        <f>(AA18*'[1]11. Exchange Rates'!$C$13)/'[1]11. Exchange Rates'!$D$13</f>
        <v>5.3537057471264378</v>
      </c>
      <c r="AD18" s="88">
        <f>$AD$8*'[1]1b. BB Price Per Transaction'!$N$37</f>
        <v>2.5794469665703673E-2</v>
      </c>
      <c r="AE18" s="89">
        <f>$AE$8*'[1]1b. BB Price Per Transaction'!$N$41</f>
        <v>4.83</v>
      </c>
      <c r="AF18" s="89">
        <f>$AF$8*'[1]1b. BB Price Per Transaction'!$N$43</f>
        <v>2.45563351217499E-2</v>
      </c>
      <c r="AG18" s="89">
        <f>$AG$8*'[1]1b. BB Price Per Transaction'!$N$38</f>
        <v>0</v>
      </c>
      <c r="AH18" s="89">
        <f>$AH$8*'[1]1b. BB Price Per Transaction'!$N$39</f>
        <v>5.1588939331407346E-2</v>
      </c>
      <c r="AI18" s="89">
        <f t="shared" si="3"/>
        <v>4.9319397441188606</v>
      </c>
      <c r="AJ18" s="93">
        <f>(AI18*'[1]11. Exchange Rates'!$C$13)/'[1]11. Exchange Rates'!$D$13</f>
        <v>10.988588505747126</v>
      </c>
      <c r="AL18" s="88">
        <f>$AL$8*'[1]1b. BB Price Per Transaction'!N37</f>
        <v>2.5794469665703673E-2</v>
      </c>
      <c r="AM18" s="89">
        <f>$AM$8*'[1]1b. BB Price Per Transaction'!N41</f>
        <v>1.2075</v>
      </c>
      <c r="AN18" s="86">
        <f>$AN$8*'[1]1b. BB Price Per Transaction'!N44</f>
        <v>0</v>
      </c>
      <c r="AO18" s="89">
        <f>$AO$8*'[1]1b. BB Price Per Transaction'!N43</f>
        <v>0</v>
      </c>
      <c r="AP18" s="89">
        <f>$AP$8*'[1]1b. BB Price Per Transaction'!N38</f>
        <v>-0.3784110606685927</v>
      </c>
      <c r="AQ18" s="89">
        <f>$AQ$8*'[1]1b. BB Price Per Transaction'!N39</f>
        <v>5.1588939331407346E-2</v>
      </c>
      <c r="AR18" s="89">
        <f>$AR$8*'[1]1b. BB Price Per Transaction'!$N$42</f>
        <v>0.15476681799422204</v>
      </c>
      <c r="AS18" s="89">
        <f t="shared" si="4"/>
        <v>1.0612391663227405</v>
      </c>
      <c r="AT18" s="93">
        <f>(AS18*'[1]11. Exchange Rates'!$C$13)/'[1]11. Exchange Rates'!$D$13</f>
        <v>2.3644896551724139</v>
      </c>
      <c r="AV18" s="88">
        <f>$AV$8*'[1]1b. BB Price Per Transaction'!N37</f>
        <v>2.5794469665703673E-2</v>
      </c>
      <c r="AW18" s="89">
        <f>$AW$8*'[1]1b. BB Price Per Transaction'!N41</f>
        <v>2.415</v>
      </c>
      <c r="AX18" s="86">
        <f>$AX$8*'[1]1b. BB Price Per Transaction'!N44</f>
        <v>0.10317787866281469</v>
      </c>
      <c r="AY18" s="89">
        <f>$AY$8*'[1]1b. BB Price Per Transaction'!N43</f>
        <v>0.28889806025588116</v>
      </c>
      <c r="AZ18" s="89">
        <f>$AZ$8*'[1]1b. BB Price Per Transaction'!N38</f>
        <v>-0.75682212133718541</v>
      </c>
      <c r="BA18" s="89">
        <f>$BA$8*'[1]1b. BB Price Per Transaction'!N39</f>
        <v>0.10317787866281469</v>
      </c>
      <c r="BB18" s="89">
        <f>$BB$8*'[1]1b. BB Price Per Transaction'!$N$42</f>
        <v>0.10317787866281469</v>
      </c>
      <c r="BC18" s="89">
        <f t="shared" si="5"/>
        <v>2.2824040445728433</v>
      </c>
      <c r="BD18" s="93">
        <f>(BC18*'[1]11. Exchange Rates'!$C$13)/'[1]11. Exchange Rates'!$D$13</f>
        <v>5.0853011494252867</v>
      </c>
      <c r="BF18" s="88">
        <f>$BF$8*'[1]1b. BB Price Per Transaction'!$N$37</f>
        <v>2.5794469665703673E-2</v>
      </c>
      <c r="BG18" s="89">
        <f>$BG$8*'[1]1b. BB Price Per Transaction'!$N$41</f>
        <v>1.4490000000000001</v>
      </c>
      <c r="BH18" s="86">
        <f>$BH$8*'[1]1b. BB Price Per Transaction'!$N$44</f>
        <v>3.0953363598844406E-2</v>
      </c>
      <c r="BI18" s="89">
        <f>$BI$8*'[1]1b. BB Price Per Transaction'!$N$43</f>
        <v>0.11555922410235248</v>
      </c>
      <c r="BJ18" s="89">
        <f>$BJ$8*'[1]1b. BB Price Per Transaction'!$N$38</f>
        <v>-0.2270466364011556</v>
      </c>
      <c r="BK18" s="89">
        <f>$BK$8*'[1]1b. BB Price Per Transaction'!$N$39</f>
        <v>5.1588939331407346E-2</v>
      </c>
      <c r="BL18" s="89">
        <f t="shared" si="6"/>
        <v>1.4458493602971523</v>
      </c>
      <c r="BM18" s="93">
        <f>(BL18*'[1]11. Exchange Rates'!$C$13)/'[1]11. Exchange Rates'!$D$13</f>
        <v>3.2214188505747128</v>
      </c>
      <c r="BO18" s="88">
        <f>$BO$8*'[1]1b. BB Price Per Transaction'!$N$37</f>
        <v>2.5794469665703673E-2</v>
      </c>
      <c r="BP18" s="89">
        <f>$BP$8*'[1]1b. BB Price Per Transaction'!$N$41</f>
        <v>1.4490000000000001</v>
      </c>
      <c r="BQ18" s="86">
        <f>$BQ$8*'[1]1b. BB Price Per Transaction'!$N$44</f>
        <v>5.1588939331407346E-2</v>
      </c>
      <c r="BR18" s="89">
        <f>$BR$8*'[1]1b. BB Price Per Transaction'!$N$43</f>
        <v>0.4477919933966158</v>
      </c>
      <c r="BS18" s="89">
        <f>$BS$8*'[1]1b. BB Price Per Transaction'!$N$42</f>
        <v>2.0635575732562941E-2</v>
      </c>
      <c r="BT18" s="89">
        <f>$BT$8*'[1]1b. BB Price Per Transaction'!$N$39</f>
        <v>5.1588939331407346E-2</v>
      </c>
      <c r="BU18" s="89">
        <f t="shared" si="7"/>
        <v>2.0463999174576974</v>
      </c>
      <c r="BV18" s="93">
        <f>(BU18*'[1]11. Exchange Rates'!$C$13)/'[1]11. Exchange Rates'!$D$13</f>
        <v>4.5594731034482772</v>
      </c>
    </row>
    <row r="19" spans="1:76">
      <c r="A19" s="16" t="s">
        <v>438</v>
      </c>
      <c r="B19" s="68" t="s">
        <v>385</v>
      </c>
      <c r="C19" s="67" t="s">
        <v>386</v>
      </c>
      <c r="D19" s="85">
        <f>$D$8*'[1]1b. BB Price Per Transaction'!J37</f>
        <v>0</v>
      </c>
      <c r="E19" s="86">
        <f>$E$8*'[1]1b. BB Price Per Transaction'!J41</f>
        <v>0</v>
      </c>
      <c r="F19" s="86">
        <f>$F$8*'[1]1b. BB Price Per Transaction'!J44</f>
        <v>0.17482517482517482</v>
      </c>
      <c r="G19" s="86">
        <f>$G$8*'[1]1b. BB Price Per Transaction'!J43</f>
        <v>0</v>
      </c>
      <c r="H19" s="86">
        <f>$H$8*'[1]1b. BB Price Per Transaction'!J38</f>
        <v>-0.215</v>
      </c>
      <c r="I19" s="86">
        <f>$I$8*'[1]1b. BB Price Per Transaction'!J39</f>
        <v>4.3706293706293704E-2</v>
      </c>
      <c r="J19" s="86">
        <f t="shared" si="0"/>
        <v>3.5314685314685249E-3</v>
      </c>
      <c r="K19" s="87">
        <f>(J19*'[1]11. Exchange Rates'!$C$15)/'[1]11. Exchange Rates'!$D$15</f>
        <v>1.0211561307282036E-2</v>
      </c>
      <c r="M19" s="88">
        <f>$M$8*'[1]1b. BB Price Per Transaction'!J37</f>
        <v>0</v>
      </c>
      <c r="N19" s="89">
        <f>$N$8*'[1]1b. BB Price Per Transaction'!J41</f>
        <v>0</v>
      </c>
      <c r="O19" s="86">
        <f>$O$8*'[1]1b. BB Price Per Transaction'!J44</f>
        <v>0</v>
      </c>
      <c r="P19" s="89">
        <f>$P$8*'[1]1b. BB Price Per Transaction'!J43</f>
        <v>1.3111888111888113</v>
      </c>
      <c r="Q19" s="89">
        <f>$Q$8*'[1]1b. BB Price Per Transaction'!J38</f>
        <v>-0.215</v>
      </c>
      <c r="R19" s="89">
        <f>$I$8*'[1]1b. BB Price Per Transaction'!J39</f>
        <v>4.3706293706293704E-2</v>
      </c>
      <c r="S19" s="89">
        <f t="shared" si="1"/>
        <v>1.1398951048951049</v>
      </c>
      <c r="T19" s="90">
        <f>(S19*'[1]11. Exchange Rates'!$C$15)/'[1]11. Exchange Rates'!$D$15</f>
        <v>3.2961100017693297</v>
      </c>
      <c r="V19" s="91">
        <f>$V$8*'[1]1b. BB Price Per Transaction'!J37</f>
        <v>0</v>
      </c>
      <c r="W19" s="92">
        <f>$W$8*'[1]1b. BB Price Per Transaction'!J41</f>
        <v>0</v>
      </c>
      <c r="X19" s="92">
        <f>$X$8*'[1]1b. BB Price Per Transaction'!J43</f>
        <v>2.6223776223776225</v>
      </c>
      <c r="Y19" s="92">
        <f>$Y$8*'[1]1b. BB Price Per Transaction'!$J$38</f>
        <v>-0.215</v>
      </c>
      <c r="Z19" s="92">
        <f>$Z$8*'[1]1b. BB Price Per Transaction'!J39</f>
        <v>4.3706293706293704E-2</v>
      </c>
      <c r="AA19" s="92">
        <f t="shared" si="2"/>
        <v>2.4510839160839164</v>
      </c>
      <c r="AB19" s="93">
        <f>(AA19*'[1]11. Exchange Rates'!$C$15)/'[1]11. Exchange Rates'!$D$15</f>
        <v>7.0875312792255398</v>
      </c>
      <c r="AD19" s="88">
        <f>$AD$8*'[1]1b. BB Price Per Transaction'!$J$37</f>
        <v>0</v>
      </c>
      <c r="AE19" s="89">
        <f>$AE$8*'[1]1b. BB Price Per Transaction'!$J$41</f>
        <v>0</v>
      </c>
      <c r="AF19" s="89">
        <f>$AF$8*'[1]1b. BB Price Per Transaction'!$J$43</f>
        <v>0.22290209790209792</v>
      </c>
      <c r="AG19" s="89">
        <f>$AG$8*'[1]1b. BB Price Per Transaction'!$J$38</f>
        <v>0</v>
      </c>
      <c r="AH19" s="89">
        <f>$AH$8*'[1]1b. BB Price Per Transaction'!$J$39</f>
        <v>4.3706293706293704E-2</v>
      </c>
      <c r="AI19" s="89">
        <f t="shared" si="3"/>
        <v>0.26660839160839161</v>
      </c>
      <c r="AJ19" s="93">
        <f>(AI19*'[1]11. Exchange Rates'!$C$15)/'[1]11. Exchange Rates'!$D$15</f>
        <v>0.77092232641609582</v>
      </c>
      <c r="AL19" s="88">
        <f>$AL$8*'[1]1b. BB Price Per Transaction'!J37</f>
        <v>0</v>
      </c>
      <c r="AM19" s="89">
        <f>$AM$8*'[1]1b. BB Price Per Transaction'!J41</f>
        <v>0</v>
      </c>
      <c r="AN19" s="86">
        <f>$AN$8*'[1]1b. BB Price Per Transaction'!J44</f>
        <v>0</v>
      </c>
      <c r="AO19" s="89">
        <f>$AO$8*'[1]1b. BB Price Per Transaction'!J43</f>
        <v>0</v>
      </c>
      <c r="AP19" s="89">
        <f>$AP$8*'[1]1b. BB Price Per Transaction'!J38</f>
        <v>-0.215</v>
      </c>
      <c r="AQ19" s="89">
        <f>$AQ$8*'[1]1b. BB Price Per Transaction'!J39</f>
        <v>4.3706293706293704E-2</v>
      </c>
      <c r="AR19" s="89">
        <f>$AR$8*'[1]1b. BB Price Per Transaction'!$J$42</f>
        <v>1.3111888111888113</v>
      </c>
      <c r="AS19" s="89">
        <f t="shared" si="4"/>
        <v>1.1398951048951049</v>
      </c>
      <c r="AT19" s="93">
        <f>(AS19*'[1]11. Exchange Rates'!$C$15)/'[1]11. Exchange Rates'!$D$15</f>
        <v>3.2961100017693297</v>
      </c>
      <c r="AV19" s="88">
        <f>$AV$8*'[1]1b. BB Price Per Transaction'!J37</f>
        <v>0</v>
      </c>
      <c r="AW19" s="89">
        <f>$AW$8*'[1]1b. BB Price Per Transaction'!J41</f>
        <v>0</v>
      </c>
      <c r="AX19" s="86">
        <f>$AX$8*'[1]1b. BB Price Per Transaction'!J44</f>
        <v>0.34965034965034963</v>
      </c>
      <c r="AY19" s="89">
        <f>$AY$8*'[1]1b. BB Price Per Transaction'!J43</f>
        <v>2.6223776223776225</v>
      </c>
      <c r="AZ19" s="89">
        <f>$AZ$8*'[1]1b. BB Price Per Transaction'!J38</f>
        <v>-0.43</v>
      </c>
      <c r="BA19" s="89">
        <f>$BA$8*'[1]1b. BB Price Per Transaction'!J39</f>
        <v>8.7412587412587409E-2</v>
      </c>
      <c r="BB19" s="89">
        <f>$BB$8*'[1]1b. BB Price Per Transaction'!$J$42</f>
        <v>0.87412587412587417</v>
      </c>
      <c r="BC19" s="89">
        <f t="shared" si="5"/>
        <v>3.5035664335664336</v>
      </c>
      <c r="BD19" s="93">
        <f>(BC19*'[1]11. Exchange Rates'!$C$15)/'[1]11. Exchange Rates'!$D$15</f>
        <v>10.130879862497789</v>
      </c>
      <c r="BF19" s="88">
        <f>$BF$8*'[1]1b. BB Price Per Transaction'!$J$37</f>
        <v>0</v>
      </c>
      <c r="BG19" s="89">
        <f>$BG$8*'[1]1b. BB Price Per Transaction'!$J$41</f>
        <v>0</v>
      </c>
      <c r="BH19" s="86">
        <f>$BH$8*'[1]1b. BB Price Per Transaction'!$J$44</f>
        <v>0.10489510489510488</v>
      </c>
      <c r="BI19" s="89">
        <f>$BI$8*'[1]1b. BB Price Per Transaction'!$J$43</f>
        <v>1.048951048951049</v>
      </c>
      <c r="BJ19" s="89">
        <f>$BJ$8*'[1]1b. BB Price Per Transaction'!$J$38</f>
        <v>-0.129</v>
      </c>
      <c r="BK19" s="89">
        <f>$BK$8*'[1]1b. BB Price Per Transaction'!$J$39</f>
        <v>4.3706293706293704E-2</v>
      </c>
      <c r="BL19" s="89">
        <f t="shared" si="6"/>
        <v>1.0685524475524475</v>
      </c>
      <c r="BM19" s="93">
        <f>(BL19*'[1]11. Exchange Rates'!$C$15)/'[1]11. Exchange Rates'!$D$15</f>
        <v>3.0898162424487525</v>
      </c>
      <c r="BO19" s="88">
        <f>$BO$8*'[1]1b. BB Price Per Transaction'!$J$37</f>
        <v>0</v>
      </c>
      <c r="BP19" s="89">
        <f>$BP$8*'[1]1b. BB Price Per Transaction'!$J$41</f>
        <v>0</v>
      </c>
      <c r="BQ19" s="86">
        <f>$BQ$8*'[1]1b. BB Price Per Transaction'!$J$44</f>
        <v>0.17482517482517482</v>
      </c>
      <c r="BR19" s="89">
        <f>$BR$8*'[1]1b. BB Price Per Transaction'!$J$43</f>
        <v>4.064685314685315</v>
      </c>
      <c r="BS19" s="89">
        <f>$BS$8*'[1]1b. BB Price Per Transaction'!$J$42</f>
        <v>0.17482517482517484</v>
      </c>
      <c r="BT19" s="89">
        <f>$BT$8*'[1]1b. BB Price Per Transaction'!$J$39</f>
        <v>4.3706293706293704E-2</v>
      </c>
      <c r="BU19" s="89">
        <f t="shared" si="7"/>
        <v>4.4580419580419584</v>
      </c>
      <c r="BV19" s="93">
        <f>(BU19*'[1]11. Exchange Rates'!$C$15)/'[1]11. Exchange Rates'!$D$15</f>
        <v>12.890832343351111</v>
      </c>
    </row>
    <row r="20" spans="1:76">
      <c r="A20" s="67" t="s">
        <v>388</v>
      </c>
      <c r="B20" s="68" t="s">
        <v>387</v>
      </c>
      <c r="C20" s="96" t="s">
        <v>389</v>
      </c>
      <c r="D20" s="85">
        <f>$D$8*'[1]1b. BB Price Per Transaction'!$O$37</f>
        <v>0.20833333333333331</v>
      </c>
      <c r="E20" s="86">
        <f>$E$8*'[1]1b. BB Price Per Transaction'!$O$41</f>
        <v>0</v>
      </c>
      <c r="F20" s="86">
        <f>$F$8*'[1]1b. BB Price Per Transaction'!$O$44</f>
        <v>0.2487809732311673</v>
      </c>
      <c r="G20" s="86">
        <f>'[1]1b. BB Price Per Transaction'!$O$43*$G$8</f>
        <v>0</v>
      </c>
      <c r="H20" s="86">
        <f>'[1]1b. BB Price Per Transaction'!$O$38*$H$8</f>
        <v>0</v>
      </c>
      <c r="I20" s="86">
        <f>$I$8*'[1]1b. BB Price Per Transaction'!$O$39</f>
        <v>0</v>
      </c>
      <c r="J20" s="86">
        <f t="shared" si="0"/>
        <v>0.45711430656450058</v>
      </c>
      <c r="K20" s="87">
        <f>(J20*'[1]11. Exchange Rates'!$C$8)/'[1]11. Exchange Rates'!$D$8</f>
        <v>1.4371097467182876</v>
      </c>
      <c r="M20" s="88">
        <f>$M$8*'[1]1b. BB Price Per Transaction'!$O$37</f>
        <v>0.20833333333333331</v>
      </c>
      <c r="N20" s="89">
        <f>$N$8*'[1]1b. BB Price Per Transaction'!$O$41</f>
        <v>0</v>
      </c>
      <c r="O20" s="86">
        <f>$O$8*'[1]1b. BB Price Per Transaction'!$O$44</f>
        <v>0</v>
      </c>
      <c r="P20" s="89">
        <f>$P$8*'[1]1b. BB Price Per Transaction'!O43</f>
        <v>0.24921982286794703</v>
      </c>
      <c r="Q20" s="89">
        <f>$Q$8*'[1]1b. BB Price Per Transaction'!O38</f>
        <v>0</v>
      </c>
      <c r="R20" s="89">
        <f>$R$8*'[1]1b. BB Price Per Transaction'!O39</f>
        <v>0</v>
      </c>
      <c r="S20" s="89">
        <f t="shared" si="1"/>
        <v>0.45755315620128034</v>
      </c>
      <c r="T20" s="90">
        <f>(S20*'[1]11. Exchange Rates'!$C$8)/'[1]11. Exchange Rates'!$D$8</f>
        <v>1.4384894346460182</v>
      </c>
      <c r="V20" s="91">
        <f>$V$8*'[1]1b. BB Price Per Transaction'!O37</f>
        <v>0.20833333333333331</v>
      </c>
      <c r="W20" s="92">
        <f>$W$8*'[1]1b. BB Price Per Transaction'!O41</f>
        <v>0</v>
      </c>
      <c r="X20" s="92">
        <f>$X$8*'[1]1b. BB Price Per Transaction'!O43</f>
        <v>0.49843964573589405</v>
      </c>
      <c r="Y20" s="92">
        <f>$Y$8*'[1]1b. BB Price Per Transaction'!$O$38</f>
        <v>0</v>
      </c>
      <c r="Z20" s="92">
        <f>$Z$8*'[1]1b. BB Price Per Transaction'!O39</f>
        <v>0</v>
      </c>
      <c r="AA20" s="92">
        <f t="shared" si="2"/>
        <v>0.70677297906922742</v>
      </c>
      <c r="AB20" s="93">
        <f>(AA20*'[1]11. Exchange Rates'!$C$8)/'[1]11. Exchange Rates'!$D$8</f>
        <v>2.2220051360264881</v>
      </c>
      <c r="AD20" s="88">
        <f>$AD$8*'[1]1b. BB Price Per Transaction'!$O$37</f>
        <v>0.20833333333333331</v>
      </c>
      <c r="AE20" s="89">
        <f>$AE$8*'[1]1b. BB Price Per Transaction'!$O$41</f>
        <v>0</v>
      </c>
      <c r="AF20" s="89">
        <f>$AF$8*'[1]1b. BB Price Per Transaction'!$O$43</f>
        <v>4.2367369887551E-2</v>
      </c>
      <c r="AG20" s="89">
        <f>$AG$8*'[1]1b. BB Price Per Transaction'!$O$38</f>
        <v>0</v>
      </c>
      <c r="AH20" s="89">
        <f>$AH$8*'[1]1b. BB Price Per Transaction'!$O$39</f>
        <v>0</v>
      </c>
      <c r="AI20" s="89">
        <f t="shared" si="3"/>
        <v>0.25070070322088434</v>
      </c>
      <c r="AJ20" s="93">
        <f>(AI20*'[1]11. Exchange Rates'!$C$8)/'[1]11. Exchange Rates'!$D$8</f>
        <v>0.7881714025002281</v>
      </c>
      <c r="AL20" s="88">
        <f>$AL$8*'[1]1b. BB Price Per Transaction'!O37</f>
        <v>0.20833333333333331</v>
      </c>
      <c r="AM20" s="89">
        <f>$AM$8*'[1]1b. BB Price Per Transaction'!O41</f>
        <v>0</v>
      </c>
      <c r="AN20" s="86">
        <f>$AN$8*'[1]1b. BB Price Per Transaction'!O44</f>
        <v>0</v>
      </c>
      <c r="AO20" s="89">
        <f>$AO$8*'[1]1b. BB Price Per Transaction'!O43</f>
        <v>0</v>
      </c>
      <c r="AP20" s="89">
        <f>$AP$8*'[1]1b. BB Price Per Transaction'!O38</f>
        <v>0</v>
      </c>
      <c r="AQ20" s="89">
        <f>$AQ$8*'[1]1b. BB Price Per Transaction'!O39</f>
        <v>0</v>
      </c>
      <c r="AR20" s="89">
        <f>$AR$8*'[1]1b. BB Price Per Transaction'!$O$42</f>
        <v>1.4926858393870037</v>
      </c>
      <c r="AS20" s="89">
        <f t="shared" si="4"/>
        <v>1.701019172720337</v>
      </c>
      <c r="AT20" s="93">
        <f>(AS20*'[1]11. Exchange Rates'!$C$8)/'[1]11. Exchange Rates'!$D$8</f>
        <v>5.3477898139819846</v>
      </c>
      <c r="AV20" s="88">
        <f>$AV$8*'[1]1b. BB Price Per Transaction'!O37</f>
        <v>0.20833333333333331</v>
      </c>
      <c r="AW20" s="89">
        <f>$AW$8*'[1]1b. BB Price Per Transaction'!O41</f>
        <v>0</v>
      </c>
      <c r="AX20" s="86">
        <f>$AX$8*'[1]1b. BB Price Per Transaction'!O44</f>
        <v>0.49756194646233459</v>
      </c>
      <c r="AY20" s="89">
        <f>$AY$8*'[1]1b. BB Price Per Transaction'!O43</f>
        <v>0.49843964573589405</v>
      </c>
      <c r="AZ20" s="89">
        <f>$AZ$8*'[1]1b. BB Price Per Transaction'!O38</f>
        <v>0</v>
      </c>
      <c r="BA20" s="89">
        <f>$BA$8*'[1]1b. BB Price Per Transaction'!O39</f>
        <v>0</v>
      </c>
      <c r="BB20" s="89">
        <f>$BB$8*'[1]1b. BB Price Per Transaction'!$O$42</f>
        <v>0.99512389292466918</v>
      </c>
      <c r="BC20" s="89">
        <f t="shared" si="5"/>
        <v>2.1994588184562311</v>
      </c>
      <c r="BD20" s="93">
        <f>(BC20*'[1]11. Exchange Rates'!$C$8)/'[1]11. Exchange Rates'!$D$8</f>
        <v>6.9148212167429248</v>
      </c>
      <c r="BF20" s="88">
        <f>$BF$8*'[1]1b. BB Price Per Transaction'!$O$37</f>
        <v>0.20833333333333331</v>
      </c>
      <c r="BG20" s="89">
        <f>$BG$8*'[1]1b. BB Price Per Transaction'!$O$41</f>
        <v>0</v>
      </c>
      <c r="BH20" s="86">
        <f>$BH$8*'[1]1b. BB Price Per Transaction'!$O$44</f>
        <v>0.14926858393870038</v>
      </c>
      <c r="BI20" s="89">
        <f>$BI$8*'[1]1b. BB Price Per Transaction'!$O$43</f>
        <v>0.19937585829435764</v>
      </c>
      <c r="BJ20" s="89">
        <f>$BJ$8*'[1]1b. BB Price Per Transaction'!$O$38</f>
        <v>0</v>
      </c>
      <c r="BK20" s="89">
        <f>$BK$8*'[1]1b. BB Price Per Transaction'!$O$39</f>
        <v>0</v>
      </c>
      <c r="BL20" s="89">
        <f t="shared" si="6"/>
        <v>0.55697777556639139</v>
      </c>
      <c r="BM20" s="93">
        <f>(BL20*'[1]11. Exchange Rates'!$C$8)/'[1]11. Exchange Rates'!$D$8</f>
        <v>1.7510679024415683</v>
      </c>
      <c r="BO20" s="88">
        <f>$BO$8*'[1]1b. BB Price Per Transaction'!$O$37</f>
        <v>0.20833333333333331</v>
      </c>
      <c r="BP20" s="89">
        <f>$BP$8*'[1]1b. BB Price Per Transaction'!$O$41</f>
        <v>0</v>
      </c>
      <c r="BQ20" s="86">
        <f>$BQ$8*'[1]1b. BB Price Per Transaction'!$O$44</f>
        <v>0.2487809732311673</v>
      </c>
      <c r="BR20" s="89">
        <f>$BR$8*'[1]1b. BB Price Per Transaction'!$O$43</f>
        <v>0.77258145089063579</v>
      </c>
      <c r="BS20" s="89">
        <f>$BS$8*'[1]1b. BB Price Per Transaction'!$O$42</f>
        <v>0.19902477858493384</v>
      </c>
      <c r="BT20" s="89">
        <f>$BT$8*'[1]1b. BB Price Per Transaction'!$O$39</f>
        <v>0</v>
      </c>
      <c r="BU20" s="89">
        <f t="shared" si="7"/>
        <v>1.4287205360400703</v>
      </c>
      <c r="BV20" s="93">
        <f>(BU20*'[1]11. Exchange Rates'!$C$8)/'[1]11. Exchange Rates'!$D$8</f>
        <v>4.491717231759937</v>
      </c>
    </row>
    <row r="21" spans="1:76">
      <c r="A21" s="67" t="s">
        <v>368</v>
      </c>
      <c r="B21" s="68" t="s">
        <v>385</v>
      </c>
      <c r="C21" s="67" t="s">
        <v>390</v>
      </c>
      <c r="D21" s="85">
        <f>$D$8*'[1]1b. BB Price Per Transaction'!R37</f>
        <v>0</v>
      </c>
      <c r="E21" s="86">
        <f>$E$8*'[1]1b. BB Price Per Transaction'!R41</f>
        <v>0.43706293706293708</v>
      </c>
      <c r="F21" s="86">
        <f>$F$8*'[1]1b. BB Price Per Transaction'!R44</f>
        <v>0.13111888111888112</v>
      </c>
      <c r="G21" s="86">
        <f>$G$8*'[1]1b. BB Price Per Transaction'!R43</f>
        <v>0</v>
      </c>
      <c r="H21" s="86">
        <f>$H$8*'[1]1b. BB Price Per Transaction'!R38</f>
        <v>0</v>
      </c>
      <c r="I21" s="86">
        <f>$I$8*'[1]1b. BB Price Per Transaction'!R39</f>
        <v>0</v>
      </c>
      <c r="J21" s="86">
        <f t="shared" si="0"/>
        <v>0.56818181818181823</v>
      </c>
      <c r="K21" s="87">
        <f>(J21*'[1]11. Exchange Rates'!$C$15)/'[1]11. Exchange Rates'!$D$15</f>
        <v>1.6429492202310243</v>
      </c>
      <c r="M21" s="88">
        <f>$M$8*'[1]1b. BB Price Per Transaction'!R37</f>
        <v>0</v>
      </c>
      <c r="N21" s="89">
        <f>$N$8*'[1]1b. BB Price Per Transaction'!R41</f>
        <v>0</v>
      </c>
      <c r="O21" s="86">
        <f>$O$8*'[1]1b. BB Price Per Transaction'!R44</f>
        <v>0</v>
      </c>
      <c r="P21" s="89">
        <f>$P$8*'[1]1b. BB Price Per Transaction'!R43</f>
        <v>0.87412587412587417</v>
      </c>
      <c r="Q21" s="89">
        <f>$Q$8*'[1]1b. BB Price Per Transaction'!R38</f>
        <v>0</v>
      </c>
      <c r="R21" s="89">
        <f>$I$8*'[1]1b. BB Price Per Transaction'!R39</f>
        <v>0</v>
      </c>
      <c r="S21" s="89">
        <f t="shared" si="1"/>
        <v>0.87412587412587417</v>
      </c>
      <c r="T21" s="90">
        <f>(S21*'[1]11. Exchange Rates'!$C$15)/'[1]11. Exchange Rates'!$D$15</f>
        <v>2.527614184970806</v>
      </c>
      <c r="V21" s="91">
        <f>$V$8*'[1]1b. BB Price Per Transaction'!R37</f>
        <v>0</v>
      </c>
      <c r="W21" s="92">
        <f>$W$8*'[1]1b. BB Price Per Transaction'!R41</f>
        <v>0.87412587412587417</v>
      </c>
      <c r="X21" s="92">
        <f>$X$8*'[1]1b. BB Price Per Transaction'!R43</f>
        <v>1.7482517482517483</v>
      </c>
      <c r="Y21" s="92">
        <f>$Y$8*'[1]1b. BB Price Per Transaction'!$R$38</f>
        <v>0</v>
      </c>
      <c r="Z21" s="92">
        <f>$Z$8*'[1]1b. BB Price Per Transaction'!R39</f>
        <v>0</v>
      </c>
      <c r="AA21" s="92">
        <f t="shared" si="2"/>
        <v>2.6223776223776225</v>
      </c>
      <c r="AB21" s="93">
        <f>(AA21*'[1]11. Exchange Rates'!$C$15)/'[1]11. Exchange Rates'!$D$15</f>
        <v>7.5828425549124185</v>
      </c>
      <c r="AD21" s="88">
        <f>$AD$8*'[1]1b. BB Price Per Transaction'!$R$37</f>
        <v>0</v>
      </c>
      <c r="AE21" s="89">
        <f>$AE$8*'[1]1b. BB Price Per Transaction'!$R$41</f>
        <v>1.7482517482517483</v>
      </c>
      <c r="AF21" s="89">
        <f>$AF$8*'[1]1b. BB Price Per Transaction'!$R$43</f>
        <v>0.14860139860139862</v>
      </c>
      <c r="AG21" s="89">
        <f>$AG$8*'[1]1b. BB Price Per Transaction'!$R$38</f>
        <v>0</v>
      </c>
      <c r="AH21" s="89">
        <f>$AH$8*'[1]1b. BB Price Per Transaction'!$R$39</f>
        <v>0</v>
      </c>
      <c r="AI21" s="89">
        <f t="shared" si="3"/>
        <v>1.8968531468531469</v>
      </c>
      <c r="AJ21" s="93">
        <f>(AI21*'[1]11. Exchange Rates'!$C$15)/'[1]11. Exchange Rates'!$D$15</f>
        <v>5.4849227813866488</v>
      </c>
      <c r="AL21" s="88">
        <f>$AL$8*'[1]1b. BB Price Per Transaction'!R37</f>
        <v>0</v>
      </c>
      <c r="AM21" s="89">
        <f>$AM$8*'[1]1b. BB Price Per Transaction'!R41</f>
        <v>0.43706293706293708</v>
      </c>
      <c r="AN21" s="86">
        <f>$AN$8*'[1]1b. BB Price Per Transaction'!R44</f>
        <v>0</v>
      </c>
      <c r="AO21" s="89">
        <f>$AO$8*'[1]1b. BB Price Per Transaction'!R43</f>
        <v>0</v>
      </c>
      <c r="AP21" s="89">
        <f>$AP$8*'[1]1b. BB Price Per Transaction'!R38</f>
        <v>0</v>
      </c>
      <c r="AQ21" s="89">
        <f>$AQ$8*'[1]1b. BB Price Per Transaction'!R39</f>
        <v>0</v>
      </c>
      <c r="AR21" s="89">
        <f>$AR$8*'[1]1b. BB Price Per Transaction'!$R$42</f>
        <v>0.39335664335664333</v>
      </c>
      <c r="AS21" s="89">
        <f t="shared" si="4"/>
        <v>0.83041958041958042</v>
      </c>
      <c r="AT21" s="93">
        <f>(AS21*'[1]11. Exchange Rates'!$C$15)/'[1]11. Exchange Rates'!$D$15</f>
        <v>2.401233475722266</v>
      </c>
      <c r="AV21" s="88">
        <f>$AV$8*'[1]1b. BB Price Per Transaction'!R37</f>
        <v>0</v>
      </c>
      <c r="AW21" s="89">
        <f>$AW$8*'[1]1b. BB Price Per Transaction'!R41</f>
        <v>0.87412587412587417</v>
      </c>
      <c r="AX21" s="86">
        <f>$AX$8*'[1]1b. BB Price Per Transaction'!R44</f>
        <v>0.26223776223776224</v>
      </c>
      <c r="AY21" s="89">
        <f>$AY$8*'[1]1b. BB Price Per Transaction'!R43</f>
        <v>1.7482517482517483</v>
      </c>
      <c r="AZ21" s="89">
        <f>$AZ$8*'[1]1b. BB Price Per Transaction'!R38</f>
        <v>0</v>
      </c>
      <c r="BA21" s="89">
        <f>$BA$8*'[1]1b. BB Price Per Transaction'!R39</f>
        <v>0</v>
      </c>
      <c r="BB21" s="89">
        <f>$BB$8*'[1]1b. BB Price Per Transaction'!$R$42</f>
        <v>0.26223776223776224</v>
      </c>
      <c r="BC21" s="89">
        <f t="shared" si="5"/>
        <v>3.1468531468531471</v>
      </c>
      <c r="BD21" s="93">
        <f>(BC21*'[1]11. Exchange Rates'!$C$15)/'[1]11. Exchange Rates'!$D$15</f>
        <v>9.0994110658949037</v>
      </c>
      <c r="BF21" s="88">
        <f>$BF$8*'[1]1b. BB Price Per Transaction'!$R$37</f>
        <v>0</v>
      </c>
      <c r="BG21" s="89">
        <f>$BG$8*'[1]1b. BB Price Per Transaction'!$R$41</f>
        <v>0.52447552447552448</v>
      </c>
      <c r="BH21" s="86">
        <f>$BH$8*'[1]1b. BB Price Per Transaction'!$R$44</f>
        <v>7.8671328671328672E-2</v>
      </c>
      <c r="BI21" s="89">
        <f>$BI$8*'[1]1b. BB Price Per Transaction'!$R$43</f>
        <v>0.69930069930069938</v>
      </c>
      <c r="BJ21" s="89">
        <f>$BJ$8*'[1]1b. BB Price Per Transaction'!$R$38</f>
        <v>0</v>
      </c>
      <c r="BK21" s="89">
        <f>$BK$8*'[1]1b. BB Price Per Transaction'!$R$39</f>
        <v>0</v>
      </c>
      <c r="BL21" s="89">
        <f t="shared" si="6"/>
        <v>1.3024475524475525</v>
      </c>
      <c r="BM21" s="93">
        <f>(BL21*'[1]11. Exchange Rates'!$C$15)/'[1]11. Exchange Rates'!$D$15</f>
        <v>3.766145135606501</v>
      </c>
      <c r="BO21" s="88">
        <f>$BO$8*'[1]1b. BB Price Per Transaction'!$R$37</f>
        <v>0</v>
      </c>
      <c r="BP21" s="89">
        <f>$BP$8*'[1]1b. BB Price Per Transaction'!$R$41</f>
        <v>0.52447552447552448</v>
      </c>
      <c r="BQ21" s="86">
        <f>$BQ$8*'[1]1b. BB Price Per Transaction'!$R$44</f>
        <v>0.13111888111888112</v>
      </c>
      <c r="BR21" s="89">
        <f>$BR$8*'[1]1b. BB Price Per Transaction'!$R$43</f>
        <v>2.70979020979021</v>
      </c>
      <c r="BS21" s="89">
        <f>$BS$8*'[1]1b. BB Price Per Transaction'!$R$42</f>
        <v>5.2447552447552448E-2</v>
      </c>
      <c r="BT21" s="89">
        <f>$BT$8*'[1]1b. BB Price Per Transaction'!$R$39</f>
        <v>0</v>
      </c>
      <c r="BU21" s="89">
        <f t="shared" si="7"/>
        <v>3.4178321678321684</v>
      </c>
      <c r="BV21" s="93">
        <f>(BU21*'[1]11. Exchange Rates'!$C$15)/'[1]11. Exchange Rates'!$D$15</f>
        <v>9.8829714632358527</v>
      </c>
    </row>
    <row r="22" spans="1:76">
      <c r="A22" s="67" t="s">
        <v>392</v>
      </c>
      <c r="B22" s="68" t="s">
        <v>391</v>
      </c>
      <c r="C22" s="67" t="s">
        <v>393</v>
      </c>
      <c r="D22" s="85">
        <f>$D$8*'[1]1b. BB Price Per Transaction'!E37</f>
        <v>0</v>
      </c>
      <c r="E22" s="86">
        <f>$E$8*'[1]1b. BB Price Per Transaction'!E41</f>
        <v>0.69648754127889534</v>
      </c>
      <c r="F22" s="86">
        <f>$F$8*'[1]1b. BB Price Per Transaction'!E44</f>
        <v>1.3929750825577907</v>
      </c>
      <c r="G22" s="86">
        <f>$G$8*'[1]1b. BB Price Per Transaction'!E43</f>
        <v>0</v>
      </c>
      <c r="H22" s="86">
        <f>$H$8*'[1]1b. BB Price Per Transaction'!E38</f>
        <v>0</v>
      </c>
      <c r="I22" s="86">
        <f>$I$8*'[1]1b. BB Price Per Transaction'!E39</f>
        <v>0</v>
      </c>
      <c r="J22" s="86">
        <f t="shared" si="0"/>
        <v>2.089462623836686</v>
      </c>
      <c r="K22" s="87">
        <f>(J22*'[1]11. Exchange Rates'!$C$12)/'[1]11. Exchange Rates'!$D$12</f>
        <v>7.2879581151832449</v>
      </c>
      <c r="M22" s="88">
        <f>$M$8*'[1]1b. BB Price Per Transaction'!E37</f>
        <v>0</v>
      </c>
      <c r="N22" s="89">
        <f>$N$8*'[1]1b. BB Price Per Transaction'!E41</f>
        <v>0</v>
      </c>
      <c r="O22" s="86">
        <f>$O$8*'[1]1b. BB Price Per Transaction'!E44</f>
        <v>0</v>
      </c>
      <c r="P22" s="89">
        <f>$P$8*'[1]1b. BB Price Per Transaction'!E43</f>
        <v>1.044731311918343</v>
      </c>
      <c r="Q22" s="89">
        <f>$Q$8*'[1]1b. BB Price Per Transaction'!E38</f>
        <v>0</v>
      </c>
      <c r="R22" s="89">
        <f>$I$8*'[1]1b. BB Price Per Transaction'!E39</f>
        <v>0</v>
      </c>
      <c r="S22" s="89">
        <f t="shared" si="1"/>
        <v>1.044731311918343</v>
      </c>
      <c r="T22" s="90">
        <f>(S22*'[1]11. Exchange Rates'!$C$12)/'[1]11. Exchange Rates'!$D$12</f>
        <v>3.6439790575916224</v>
      </c>
      <c r="V22" s="91">
        <f>$V$8*'[1]1b. BB Price Per Transaction'!E37</f>
        <v>0</v>
      </c>
      <c r="W22" s="92">
        <f>$W$8*'[1]1b. BB Price Per Transaction'!E41</f>
        <v>1.3929750825577907</v>
      </c>
      <c r="X22" s="92">
        <f>$X$8*'[1]1b. BB Price Per Transaction'!E43</f>
        <v>2.089462623836686</v>
      </c>
      <c r="Y22" s="92">
        <f>$Y$8*'[1]1b. BB Price Per Transaction'!$E$38</f>
        <v>0</v>
      </c>
      <c r="Z22" s="92">
        <f>$Z$8*'[1]1b. BB Price Per Transaction'!E39</f>
        <v>0</v>
      </c>
      <c r="AA22" s="92">
        <f t="shared" si="2"/>
        <v>3.4824377063944767</v>
      </c>
      <c r="AB22" s="93">
        <f>(AA22*'[1]11. Exchange Rates'!$C$12)/'[1]11. Exchange Rates'!$D$12</f>
        <v>12.146596858638743</v>
      </c>
      <c r="AD22" s="88">
        <f>$AD$8*'[1]1b. BB Price Per Transaction'!$E$37</f>
        <v>0</v>
      </c>
      <c r="AE22" s="89">
        <f>$AE$8*'[1]1b. BB Price Per Transaction'!$E$41</f>
        <v>2.7859501651155814</v>
      </c>
      <c r="AF22" s="89">
        <f>$AF$8*'[1]1b. BB Price Per Transaction'!$E$43</f>
        <v>0.17760432302611831</v>
      </c>
      <c r="AG22" s="89">
        <f>$AG$8*'[1]1b. BB Price Per Transaction'!$E$38</f>
        <v>0</v>
      </c>
      <c r="AH22" s="89">
        <f>$AH$8*'[1]1b. BB Price Per Transaction'!$E$39</f>
        <v>0</v>
      </c>
      <c r="AI22" s="89">
        <f t="shared" si="3"/>
        <v>2.9635544881416997</v>
      </c>
      <c r="AJ22" s="93">
        <f>(AI22*'[1]11. Exchange Rates'!$C$12)/'[1]11. Exchange Rates'!$D$12</f>
        <v>10.33675392670157</v>
      </c>
      <c r="AL22" s="88">
        <f>$AL$8*'[1]1b. BB Price Per Transaction'!E37</f>
        <v>0</v>
      </c>
      <c r="AM22" s="89">
        <f>$AM$8*'[1]1b. BB Price Per Transaction'!$E$41</f>
        <v>0.69648754127889534</v>
      </c>
      <c r="AN22" s="86">
        <f>$AN$8*'[1]1b. BB Price Per Transaction'!$E$44</f>
        <v>0</v>
      </c>
      <c r="AO22" s="89">
        <f>$AO$8*'[1]1b. BB Price Per Transaction'!$E$43</f>
        <v>0</v>
      </c>
      <c r="AP22" s="89">
        <f>$AP$8*'[1]1b. BB Price Per Transaction'!$E$38</f>
        <v>0</v>
      </c>
      <c r="AQ22" s="89">
        <f>$AQ$8*'[1]1b. BB Price Per Transaction'!$E$39</f>
        <v>0</v>
      </c>
      <c r="AR22" s="89">
        <f>$AR$8*'[1]1b. BB Price Per Transaction'!$E$42</f>
        <v>0.45031522065445817</v>
      </c>
      <c r="AS22" s="89">
        <f t="shared" si="4"/>
        <v>1.1468027619333534</v>
      </c>
      <c r="AT22" s="93">
        <f>(AS22*'[1]11. Exchange Rates'!$C$12)/'[1]11. Exchange Rates'!$D$12</f>
        <v>3.9999999999999991</v>
      </c>
      <c r="AV22" s="88">
        <f>$AV$8*'[1]1b. BB Price Per Transaction'!$E$37</f>
        <v>0</v>
      </c>
      <c r="AW22" s="89">
        <f>$AW$8*'[1]1b. BB Price Per Transaction'!$E$41</f>
        <v>1.3929750825577907</v>
      </c>
      <c r="AX22" s="86">
        <f>$AX$8*'[1]1b. BB Price Per Transaction'!$E$44</f>
        <v>2.7859501651155814</v>
      </c>
      <c r="AY22" s="89">
        <f>$AY$8*'[1]1b. BB Price Per Transaction'!$E$43</f>
        <v>2.089462623836686</v>
      </c>
      <c r="AZ22" s="89">
        <f>$AZ$8*'[1]1b. BB Price Per Transaction'!$E$38</f>
        <v>0</v>
      </c>
      <c r="BA22" s="89">
        <f>$BA$8*'[1]1b. BB Price Per Transaction'!$E$39</f>
        <v>0</v>
      </c>
      <c r="BB22" s="89">
        <f>$BB$8*'[1]1b. BB Price Per Transaction'!$E$42</f>
        <v>0.30021014710297211</v>
      </c>
      <c r="BC22" s="89">
        <f t="shared" si="5"/>
        <v>6.5685980186130299</v>
      </c>
      <c r="BD22" s="90">
        <f>(BC22*'[1]11. Exchange Rates'!$C$12)/'[1]11. Exchange Rates'!$D$12</f>
        <v>22.910994764397902</v>
      </c>
      <c r="BF22" s="88">
        <f>$BF$8*'[1]1b. BB Price Per Transaction'!$E$37</f>
        <v>0</v>
      </c>
      <c r="BG22" s="89">
        <f>$BG$8*'[1]1b. BB Price Per Transaction'!$E$41</f>
        <v>0.83578504953467436</v>
      </c>
      <c r="BH22" s="86">
        <f>$BH$8*'[1]1b. BB Price Per Transaction'!$E$44</f>
        <v>0.83578504953467436</v>
      </c>
      <c r="BI22" s="89">
        <f>$BI$8*'[1]1b. BB Price Per Transaction'!$E$43</f>
        <v>0.83578504953467447</v>
      </c>
      <c r="BJ22" s="89">
        <f>$BJ$8*'[1]1b. BB Price Per Transaction'!$E$38</f>
        <v>0</v>
      </c>
      <c r="BK22" s="89">
        <f>$BK$8*'[1]1b. BB Price Per Transaction'!$E$39</f>
        <v>0</v>
      </c>
      <c r="BL22" s="89">
        <f t="shared" si="6"/>
        <v>2.5073551486040233</v>
      </c>
      <c r="BM22" s="93">
        <f>(BL22*'[1]11. Exchange Rates'!$C$12)/'[1]11. Exchange Rates'!$D$12</f>
        <v>8.7455497382198963</v>
      </c>
      <c r="BO22" s="88">
        <f>$BO$8*'[1]1b. BB Price Per Transaction'!$E$37</f>
        <v>0</v>
      </c>
      <c r="BP22" s="89">
        <f>$BP$8*'[1]1b. BB Price Per Transaction'!$E$41</f>
        <v>0.83578504953467436</v>
      </c>
      <c r="BQ22" s="86">
        <f>$BQ$8*'[1]1b. BB Price Per Transaction'!$E$44</f>
        <v>1.3929750825577907</v>
      </c>
      <c r="BR22" s="89">
        <f>$BR$8*'[1]1b. BB Price Per Transaction'!$E$43</f>
        <v>3.2386670669468636</v>
      </c>
      <c r="BS22" s="89">
        <f>$BS$8*'[1]1b. BB Price Per Transaction'!$E$42</f>
        <v>6.0042029420594424E-2</v>
      </c>
      <c r="BT22" s="89">
        <f>$BT$8*'[1]1b. BB Price Per Transaction'!$E$39</f>
        <v>0</v>
      </c>
      <c r="BU22" s="89">
        <f t="shared" si="7"/>
        <v>5.5274692284599229</v>
      </c>
      <c r="BV22" s="93">
        <f>(BU22*'[1]11. Exchange Rates'!$C$12)/'[1]11. Exchange Rates'!$D$12</f>
        <v>19.27958115183246</v>
      </c>
    </row>
    <row r="23" spans="1:76">
      <c r="A23" s="67" t="s">
        <v>395</v>
      </c>
      <c r="B23" s="68" t="s">
        <v>394</v>
      </c>
      <c r="C23" s="67" t="s">
        <v>396</v>
      </c>
      <c r="D23" s="85">
        <f>$D$8*'[1]1b. BB Price Per Transaction'!$C$37</f>
        <v>2.2522522522522519</v>
      </c>
      <c r="E23" s="86">
        <f>$E$8*'[1]1b. BB Price Per Transaction'!$C$41</f>
        <v>0</v>
      </c>
      <c r="F23" s="86">
        <f>$F$8*'[1]1b. BB Price Per Transaction'!$C$44</f>
        <v>0</v>
      </c>
      <c r="G23" s="86">
        <f>$G$8*'[1]1b. BB Price Per Transaction'!$C$43</f>
        <v>0</v>
      </c>
      <c r="H23" s="86">
        <f>$H$8*'[1]1b. BB Price Per Transaction'!$C$38</f>
        <v>0</v>
      </c>
      <c r="I23" s="86">
        <f>$I$8*'[1]1b. BB Price Per Transaction'!$C$39</f>
        <v>0</v>
      </c>
      <c r="J23" s="86">
        <f t="shared" si="0"/>
        <v>2.2522522522522519</v>
      </c>
      <c r="K23" s="87">
        <f>(J23*'[1]11. Exchange Rates'!$C$7)/'[1]11. Exchange Rates'!$D$7</f>
        <v>3.6764705882352939</v>
      </c>
      <c r="M23" s="88">
        <f>$M$8*'[1]1b. BB Price Per Transaction'!$C$37</f>
        <v>2.2522522522522519</v>
      </c>
      <c r="N23" s="89">
        <f>$N$8*'[1]1b. BB Price Per Transaction'!$C$41</f>
        <v>0</v>
      </c>
      <c r="O23" s="86">
        <f>$O$8*'[1]1b. BB Price Per Transaction'!$C$44</f>
        <v>0</v>
      </c>
      <c r="P23" s="89">
        <f>$P$8*'[1]1b. BB Price Per Transaction'!$C$43</f>
        <v>0</v>
      </c>
      <c r="Q23" s="89">
        <f>$Q$8*'[1]1b. BB Price Per Transaction'!$C$38</f>
        <v>0</v>
      </c>
      <c r="R23" s="89">
        <f>$I$8*'[1]1b. BB Price Per Transaction'!$C$39</f>
        <v>0</v>
      </c>
      <c r="S23" s="89">
        <f t="shared" si="1"/>
        <v>2.2522522522522519</v>
      </c>
      <c r="T23" s="90">
        <f>(S23*'[1]11. Exchange Rates'!$C$7)/'[1]11. Exchange Rates'!$D$7</f>
        <v>3.6764705882352939</v>
      </c>
      <c r="V23" s="91">
        <f>$V$8*'[1]1b. BB Price Per Transaction'!$C$37</f>
        <v>2.2522522522522519</v>
      </c>
      <c r="W23" s="92">
        <f>$W$8*'[1]1b. BB Price Per Transaction'!$C$41</f>
        <v>0</v>
      </c>
      <c r="X23" s="92">
        <f>$X$8*'[1]1b. BB Price Per Transaction'!$C$43</f>
        <v>0</v>
      </c>
      <c r="Y23" s="92">
        <f>$Y$8*'[1]1b. BB Price Per Transaction'!$C$38</f>
        <v>0</v>
      </c>
      <c r="Z23" s="92">
        <f>$Z$8*'[1]1b. BB Price Per Transaction'!$C$39</f>
        <v>0</v>
      </c>
      <c r="AA23" s="92">
        <f t="shared" si="2"/>
        <v>2.2522522522522519</v>
      </c>
      <c r="AB23" s="93">
        <f>(AA23*'[1]11. Exchange Rates'!$C$7)/'[1]11. Exchange Rates'!$D$7</f>
        <v>3.6764705882352939</v>
      </c>
      <c r="AD23" s="88">
        <f>$BO$8*'[1]1b. BB Price Per Transaction'!$C$37</f>
        <v>2.2522522522522519</v>
      </c>
      <c r="AE23" s="89">
        <f>$AE$8*'[1]1b. BB Price Per Transaction'!$C$41</f>
        <v>0</v>
      </c>
      <c r="AF23" s="89">
        <f>$AF$8*'[1]1b. BB Price Per Transaction'!$C$43</f>
        <v>0</v>
      </c>
      <c r="AG23" s="89">
        <f>$AG$8*'[1]1b. BB Price Per Transaction'!$C$38</f>
        <v>0</v>
      </c>
      <c r="AH23" s="89">
        <f>$AH$8*'[1]1b. BB Price Per Transaction'!$C$39</f>
        <v>0</v>
      </c>
      <c r="AI23" s="89">
        <f t="shared" si="3"/>
        <v>2.2522522522522519</v>
      </c>
      <c r="AJ23" s="93">
        <f>(AI23*'[1]11. Exchange Rates'!$C$7)/'[1]11. Exchange Rates'!$D$7</f>
        <v>3.6764705882352939</v>
      </c>
      <c r="AL23" s="88">
        <f>$AL$8*'[1]1b. BB Price Per Transaction'!$C$37</f>
        <v>2.2522522522522519</v>
      </c>
      <c r="AM23" s="89">
        <f>$AM$8*'[1]1b. BB Price Per Transaction'!$C$41</f>
        <v>0</v>
      </c>
      <c r="AN23" s="86">
        <f>$AN$8*'[1]1b. BB Price Per Transaction'!$C$44</f>
        <v>0</v>
      </c>
      <c r="AO23" s="89">
        <f>$AO$8*'[1]1b. BB Price Per Transaction'!$C$43</f>
        <v>0</v>
      </c>
      <c r="AP23" s="89">
        <f>$AP$8*'[1]1b. BB Price Per Transaction'!$C$38</f>
        <v>0</v>
      </c>
      <c r="AQ23" s="89">
        <f>$AQ$8*'[1]1b. BB Price Per Transaction'!$C$39</f>
        <v>0</v>
      </c>
      <c r="AR23" s="89">
        <f>$AR$8*'[1]1b. BB Price Per Transaction'!C$42</f>
        <v>0</v>
      </c>
      <c r="AS23" s="89">
        <f t="shared" si="4"/>
        <v>2.2522522522522519</v>
      </c>
      <c r="AT23" s="93">
        <f>(AS23*'[1]11. Exchange Rates'!$C$7)/'[1]11. Exchange Rates'!$D$7</f>
        <v>3.6764705882352939</v>
      </c>
      <c r="AV23" s="88">
        <f>$AV$8*'[1]1b. BB Price Per Transaction'!$C$37</f>
        <v>2.2522522522522519</v>
      </c>
      <c r="AW23" s="89">
        <f>$AW$8*'[1]1b. BB Price Per Transaction'!$C$41</f>
        <v>0</v>
      </c>
      <c r="AX23" s="86">
        <f>$AX$8*'[1]1b. BB Price Per Transaction'!$C$44</f>
        <v>0</v>
      </c>
      <c r="AY23" s="89">
        <f>$AY$8*'[1]1b. BB Price Per Transaction'!$C$43</f>
        <v>0</v>
      </c>
      <c r="AZ23" s="89">
        <f>$AZ$8*'[1]1b. BB Price Per Transaction'!$C$38</f>
        <v>0</v>
      </c>
      <c r="BA23" s="89">
        <f>$BA$8*'[1]1b. BB Price Per Transaction'!$C$39</f>
        <v>0</v>
      </c>
      <c r="BB23" s="89">
        <f>$BB$8*'[1]1b. BB Price Per Transaction'!N$42</f>
        <v>0.10317787866281469</v>
      </c>
      <c r="BC23" s="89">
        <f t="shared" si="5"/>
        <v>2.3554301309150665</v>
      </c>
      <c r="BD23" s="93">
        <f>(BC23*'[1]11. Exchange Rates'!$C$7)/'[1]11. Exchange Rates'!$D$7</f>
        <v>3.8448933019348881</v>
      </c>
      <c r="BF23" s="88">
        <f>$BF$8*'[1]1b. BB Price Per Transaction'!C37</f>
        <v>2.2522522522522519</v>
      </c>
      <c r="BG23" s="89">
        <f>$BG$8*'[1]1b. BB Price Per Transaction'!$C$41</f>
        <v>0</v>
      </c>
      <c r="BH23" s="86">
        <f>$BH$8*'[1]1b. BB Price Per Transaction'!$C$44</f>
        <v>0</v>
      </c>
      <c r="BI23" s="89">
        <f>$BI$8*'[1]1b. BB Price Per Transaction'!$C$43</f>
        <v>0</v>
      </c>
      <c r="BJ23" s="89">
        <f>$BJ$8*'[1]1b. BB Price Per Transaction'!$C$38</f>
        <v>0</v>
      </c>
      <c r="BK23" s="89">
        <f>$BK$8*'[1]1b. BB Price Per Transaction'!$C$39</f>
        <v>0</v>
      </c>
      <c r="BL23" s="89">
        <f t="shared" si="6"/>
        <v>2.2522522522522519</v>
      </c>
      <c r="BM23" s="93">
        <f>(BL23*'[1]11. Exchange Rates'!$C$7)/'[1]11. Exchange Rates'!$D$7</f>
        <v>3.6764705882352939</v>
      </c>
      <c r="BO23" s="88">
        <f>$BO$8*'[1]1b. BB Price Per Transaction'!$C$37</f>
        <v>2.2522522522522519</v>
      </c>
      <c r="BP23" s="89">
        <f>$BP$8*'[1]1b. BB Price Per Transaction'!$C$41</f>
        <v>0</v>
      </c>
      <c r="BQ23" s="86">
        <f>$BQ$8*'[1]1b. BB Price Per Transaction'!$C$44</f>
        <v>0</v>
      </c>
      <c r="BR23" s="89">
        <f>$BR$8*'[1]1b. BB Price Per Transaction'!$C$43</f>
        <v>0</v>
      </c>
      <c r="BS23" s="89">
        <f>$BS$8*'[1]1b. BB Price Per Transaction'!$C$42</f>
        <v>0</v>
      </c>
      <c r="BT23" s="89">
        <f>$BT$8*'[1]1b. BB Price Per Transaction'!$C$39</f>
        <v>0</v>
      </c>
      <c r="BU23" s="89">
        <f t="shared" si="7"/>
        <v>2.2522522522522519</v>
      </c>
      <c r="BV23" s="93">
        <f>(BU23*'[1]11. Exchange Rates'!$C$7)/'[1]11. Exchange Rates'!$D$7</f>
        <v>3.6764705882352939</v>
      </c>
    </row>
    <row r="24" spans="1:76">
      <c r="A24" s="67" t="s">
        <v>397</v>
      </c>
      <c r="B24" s="68" t="s">
        <v>394</v>
      </c>
      <c r="C24" s="96" t="s">
        <v>398</v>
      </c>
      <c r="D24" s="85">
        <f>'[1]1b. BB Price Per Transaction'!$B$37*'[1]9. Use Cases'!$E$16</f>
        <v>2.6126126126126121</v>
      </c>
      <c r="E24" s="86">
        <f>$E$8*'[1]1b. BB Price Per Transaction'!$B$41</f>
        <v>0</v>
      </c>
      <c r="F24" s="86">
        <f>$F$8*'[1]1b. BB Price Per Transaction'!$B$44</f>
        <v>0</v>
      </c>
      <c r="G24" s="86">
        <f>$G$8*'[1]1b. BB Price Per Transaction'!$B$43</f>
        <v>0</v>
      </c>
      <c r="H24" s="86">
        <f>$H$8*'[1]1b. BB Price Per Transaction'!$B$38</f>
        <v>0</v>
      </c>
      <c r="I24" s="86">
        <f>$I$8*'[1]1b. BB Price Per Transaction'!$B$39</f>
        <v>0</v>
      </c>
      <c r="J24" s="86">
        <f t="shared" si="0"/>
        <v>2.6126126126126121</v>
      </c>
      <c r="K24" s="87">
        <f>(J24*'[1]11. Exchange Rates'!$C$7)/'[1]11. Exchange Rates'!$D$7</f>
        <v>4.2647058823529411</v>
      </c>
      <c r="M24" s="88">
        <f>$M$8*'[1]1b. BB Price Per Transaction'!$B$37</f>
        <v>2.6126126126126121</v>
      </c>
      <c r="N24" s="89">
        <f>$N$8*'[1]1b. BB Price Per Transaction'!$B$41</f>
        <v>0</v>
      </c>
      <c r="O24" s="86">
        <f>$O$8*'[1]1b. BB Price Per Transaction'!$B$44</f>
        <v>0</v>
      </c>
      <c r="P24" s="89">
        <f>$P$8*'[1]1b. BB Price Per Transaction'!$B$43</f>
        <v>0</v>
      </c>
      <c r="Q24" s="89">
        <f>$Q$8*'[1]1b. BB Price Per Transaction'!$B$38</f>
        <v>0</v>
      </c>
      <c r="R24" s="89">
        <f>$R$8*'[1]1b. BB Price Per Transaction'!$B$39</f>
        <v>0</v>
      </c>
      <c r="S24" s="89">
        <f t="shared" si="1"/>
        <v>2.6126126126126121</v>
      </c>
      <c r="T24" s="90">
        <f>(S24*'[1]11. Exchange Rates'!$C$7)/'[1]11. Exchange Rates'!$D$7</f>
        <v>4.2647058823529411</v>
      </c>
      <c r="V24" s="91">
        <f>$V$8*'[1]1b. BB Price Per Transaction'!$B$37</f>
        <v>2.6126126126126121</v>
      </c>
      <c r="W24" s="92">
        <f>$W$8*'[1]1b. BB Price Per Transaction'!$B$41</f>
        <v>0</v>
      </c>
      <c r="X24" s="92">
        <f>$X$8*'[1]1b. BB Price Per Transaction'!$B$43</f>
        <v>0</v>
      </c>
      <c r="Y24" s="92">
        <f>$Y$8*'[1]1b. BB Price Per Transaction'!$B$38</f>
        <v>0</v>
      </c>
      <c r="Z24" s="92">
        <f>$Z$8*'[1]1b. BB Price Per Transaction'!$B$39</f>
        <v>0</v>
      </c>
      <c r="AA24" s="92">
        <f t="shared" si="2"/>
        <v>2.6126126126126121</v>
      </c>
      <c r="AB24" s="93">
        <f>(AA24*'[1]11. Exchange Rates'!$C$7)/'[1]11. Exchange Rates'!$D$7</f>
        <v>4.2647058823529411</v>
      </c>
      <c r="AD24" s="88">
        <f>$AD$8*'[1]1b. BB Price Per Transaction'!$B$37</f>
        <v>2.6126126126126121</v>
      </c>
      <c r="AE24" s="89">
        <f>$AE$8*'[1]1b. BB Price Per Transaction'!$B$41</f>
        <v>0</v>
      </c>
      <c r="AF24" s="89">
        <f>$AF$8*'[1]1b. BB Price Per Transaction'!$B$43</f>
        <v>0</v>
      </c>
      <c r="AG24" s="89">
        <f>$AG$8*'[1]1b. BB Price Per Transaction'!$B$38</f>
        <v>0</v>
      </c>
      <c r="AH24" s="89">
        <f>$AH$8*'[1]1b. BB Price Per Transaction'!$B$39</f>
        <v>0</v>
      </c>
      <c r="AI24" s="89">
        <f t="shared" si="3"/>
        <v>2.6126126126126121</v>
      </c>
      <c r="AJ24" s="93">
        <f>(AI24*'[1]11. Exchange Rates'!$C$7)/'[1]11. Exchange Rates'!$D$7</f>
        <v>4.2647058823529411</v>
      </c>
      <c r="AL24" s="88">
        <f>$AL$8*'[1]1b. BB Price Per Transaction'!$B$37</f>
        <v>2.6126126126126121</v>
      </c>
      <c r="AM24" s="89">
        <f>$AM$8*'[1]1b. BB Price Per Transaction'!$B$41</f>
        <v>0</v>
      </c>
      <c r="AN24" s="86">
        <f>$AN$8*'[1]1b. BB Price Per Transaction'!$B$44</f>
        <v>0</v>
      </c>
      <c r="AO24" s="89">
        <f>$AO$8*'[1]1b. BB Price Per Transaction'!$B$43</f>
        <v>0</v>
      </c>
      <c r="AP24" s="89">
        <f>$AP$8*'[1]1b. BB Price Per Transaction'!$B$38</f>
        <v>0</v>
      </c>
      <c r="AQ24" s="89">
        <f>$AQ$8*'[1]1b. BB Price Per Transaction'!$B$39</f>
        <v>0</v>
      </c>
      <c r="AR24" s="89">
        <f>$AR$8*'[1]1b. BB Price Per Transaction'!B$42</f>
        <v>0</v>
      </c>
      <c r="AS24" s="89">
        <f t="shared" si="4"/>
        <v>2.6126126126126121</v>
      </c>
      <c r="AT24" s="93">
        <f>(AS24*'[1]11. Exchange Rates'!$C$7)/'[1]11. Exchange Rates'!$D$7</f>
        <v>4.2647058823529411</v>
      </c>
      <c r="AV24" s="88">
        <f>$AV$8*'[1]1b. BB Price Per Transaction'!$B$37</f>
        <v>2.6126126126126121</v>
      </c>
      <c r="AW24" s="89">
        <f>$AW$8*'[1]1b. BB Price Per Transaction'!$B$41</f>
        <v>0</v>
      </c>
      <c r="AX24" s="86">
        <f>$AX$8*'[1]1b. BB Price Per Transaction'!$B$44</f>
        <v>0</v>
      </c>
      <c r="AY24" s="89">
        <f>$AY$8*'[1]1b. BB Price Per Transaction'!$B$43</f>
        <v>0</v>
      </c>
      <c r="AZ24" s="89">
        <f>$AZ$8*'[1]1b. BB Price Per Transaction'!$B$38</f>
        <v>0</v>
      </c>
      <c r="BA24" s="89">
        <f>$BA$8*'[1]1b. BB Price Per Transaction'!$B$39</f>
        <v>0</v>
      </c>
      <c r="BB24" s="89">
        <f>$BB$8*'[1]1b. BB Price Per Transaction'!B$42</f>
        <v>0</v>
      </c>
      <c r="BC24" s="89">
        <f t="shared" si="5"/>
        <v>2.6126126126126121</v>
      </c>
      <c r="BD24" s="93">
        <f>(BC24*'[1]11. Exchange Rates'!$C$7)/'[1]11. Exchange Rates'!$D$7</f>
        <v>4.2647058823529411</v>
      </c>
      <c r="BF24" s="88">
        <f>$BF$8*'[1]1b. BB Price Per Transaction'!$B$37</f>
        <v>2.6126126126126121</v>
      </c>
      <c r="BG24" s="89">
        <f>$BG$8*'[1]1b. BB Price Per Transaction'!$B$41</f>
        <v>0</v>
      </c>
      <c r="BH24" s="86">
        <f>$BH$8*'[1]1b. BB Price Per Transaction'!$B$44</f>
        <v>0</v>
      </c>
      <c r="BI24" s="89">
        <f>$BI$8*'[1]1b. BB Price Per Transaction'!$B$43</f>
        <v>0</v>
      </c>
      <c r="BJ24" s="89">
        <f>$BJ$8*'[1]1b. BB Price Per Transaction'!$B$38</f>
        <v>0</v>
      </c>
      <c r="BK24" s="89">
        <f>$BK$8*'[1]1b. BB Price Per Transaction'!$B$39</f>
        <v>0</v>
      </c>
      <c r="BL24" s="89">
        <f t="shared" si="6"/>
        <v>2.6126126126126121</v>
      </c>
      <c r="BM24" s="93">
        <f>(BL24*'[1]11. Exchange Rates'!$C$7)/'[1]11. Exchange Rates'!$D$7</f>
        <v>4.2647058823529411</v>
      </c>
      <c r="BO24" s="88">
        <f>$BO$8*'[1]1b. BB Price Per Transaction'!$B$37</f>
        <v>2.6126126126126121</v>
      </c>
      <c r="BP24" s="89">
        <f>$BP$8*'[1]1b. BB Price Per Transaction'!$B$41</f>
        <v>0</v>
      </c>
      <c r="BQ24" s="86">
        <f>$BQ$8*'[1]1b. BB Price Per Transaction'!$B$44</f>
        <v>0</v>
      </c>
      <c r="BR24" s="89">
        <f>$BR$8*'[1]1b. BB Price Per Transaction'!$B$43</f>
        <v>0</v>
      </c>
      <c r="BS24" s="89">
        <f>$BS$8*'[1]1b. BB Price Per Transaction'!$B$42</f>
        <v>0</v>
      </c>
      <c r="BT24" s="89">
        <f>$BT$8*'[1]1b. BB Price Per Transaction'!$B$39</f>
        <v>0</v>
      </c>
      <c r="BU24" s="89">
        <f t="shared" si="7"/>
        <v>2.6126126126126121</v>
      </c>
      <c r="BV24" s="93">
        <f>(BU24*'[1]11. Exchange Rates'!$C$7)/'[1]11. Exchange Rates'!$D$7</f>
        <v>4.2647058823529411</v>
      </c>
    </row>
    <row r="25" spans="1:76" ht="26.25" thickBot="1">
      <c r="A25" s="67" t="s">
        <v>399</v>
      </c>
      <c r="B25" s="68" t="s">
        <v>381</v>
      </c>
      <c r="C25" s="67" t="s">
        <v>400</v>
      </c>
      <c r="D25" s="97">
        <f>$D$8*'[1]1b. BB Price Per Transaction'!P37</f>
        <v>0.1974229857819905</v>
      </c>
      <c r="E25" s="98">
        <f>$E$8*'[1]1b. BB Price Per Transaction'!P41</f>
        <v>0.69000000000000006</v>
      </c>
      <c r="F25" s="98">
        <f>$F$8*'[1]1b. BB Price Per Transaction'!P44</f>
        <v>0.35426540284360186</v>
      </c>
      <c r="G25" s="98">
        <f>$G$8*'[1]1b. BB Price Per Transaction'!P43</f>
        <v>0</v>
      </c>
      <c r="H25" s="98">
        <f>$H$8*'[1]1b. BB Price Per Transaction'!P38</f>
        <v>0</v>
      </c>
      <c r="I25" s="98">
        <f>$I$8*'[1]1b. BB Price Per Transaction'!P39</f>
        <v>0.21208530805687201</v>
      </c>
      <c r="J25" s="98">
        <f t="shared" si="0"/>
        <v>1.4537736966824646</v>
      </c>
      <c r="K25" s="99">
        <f>(J25*'[1]11. Exchange Rates'!$C$14)/'[1]11. Exchange Rates'!$D$14</f>
        <v>3.170503875968993</v>
      </c>
      <c r="M25" s="100">
        <f>$M$8*'[1]1b. BB Price Per Transaction'!P37</f>
        <v>0.1974229857819905</v>
      </c>
      <c r="N25" s="101">
        <f>$N$8*'[1]1b. BB Price Per Transaction'!P41</f>
        <v>0</v>
      </c>
      <c r="O25" s="98">
        <f>$O$8*'[1]1b. BB Price Per Transaction'!P44</f>
        <v>0</v>
      </c>
      <c r="P25" s="101">
        <f>$P$8*'[1]1b. BB Price Per Transaction'!P43</f>
        <v>0.97267298578199035</v>
      </c>
      <c r="Q25" s="101">
        <f>$Q$8*'[1]1b. BB Price Per Transaction'!P38</f>
        <v>0</v>
      </c>
      <c r="R25" s="101">
        <f>$I$8*'[1]1b. BB Price Per Transaction'!P39</f>
        <v>0.21208530805687201</v>
      </c>
      <c r="S25" s="101">
        <f t="shared" si="1"/>
        <v>1.382181279620853</v>
      </c>
      <c r="T25" s="102">
        <f>(S25*'[1]11. Exchange Rates'!$C$14)/'[1]11. Exchange Rates'!$D$14</f>
        <v>3.0143695090439278</v>
      </c>
      <c r="V25" s="103">
        <f>$V$8*'[1]1b. BB Price Per Transaction'!P37</f>
        <v>0.1974229857819905</v>
      </c>
      <c r="W25" s="104">
        <f>$W$8*'[1]1b. BB Price Per Transaction'!P41</f>
        <v>1.3800000000000001</v>
      </c>
      <c r="X25" s="104">
        <f>$X$8*'[1]1b. BB Price Per Transaction'!P43</f>
        <v>1.9453459715639807</v>
      </c>
      <c r="Y25" s="104">
        <f>$Y$8*'[1]1b. BB Price Per Transaction'!$P$38</f>
        <v>0</v>
      </c>
      <c r="Z25" s="104">
        <f>$Z$8*'[1]1b. BB Price Per Transaction'!P39</f>
        <v>0.21208530805687201</v>
      </c>
      <c r="AA25" s="104">
        <f t="shared" si="2"/>
        <v>3.7348542654028436</v>
      </c>
      <c r="AB25" s="105">
        <f>(AA25*'[1]11. Exchange Rates'!$C$14)/'[1]11. Exchange Rates'!$D$14</f>
        <v>8.145263565891474</v>
      </c>
      <c r="AD25" s="100">
        <f>$AD$8*'[1]1b. BB Price Per Transaction'!$P$37</f>
        <v>0.1974229857819905</v>
      </c>
      <c r="AE25" s="101">
        <f>$AE$8*'[1]1b. BB Price Per Transaction'!$P$41</f>
        <v>2.7600000000000002</v>
      </c>
      <c r="AF25" s="101">
        <f>$AF$8*'[1]1b. BB Price Per Transaction'!$P$43</f>
        <v>0.16535440758293837</v>
      </c>
      <c r="AG25" s="101">
        <f>$AG$8*'[1]1b. BB Price Per Transaction'!$P$38</f>
        <v>0</v>
      </c>
      <c r="AH25" s="101">
        <f>$AH$8*'[1]1b. BB Price Per Transaction'!$P$39</f>
        <v>0.21208530805687201</v>
      </c>
      <c r="AI25" s="101">
        <f t="shared" si="3"/>
        <v>3.3348627014218013</v>
      </c>
      <c r="AJ25" s="105">
        <f>(AI25*'[1]11. Exchange Rates'!$C$14)/'[1]11. Exchange Rates'!$D$14</f>
        <v>7.2729305426356605</v>
      </c>
      <c r="AL25" s="100">
        <f>$AL$8*'[1]1b. BB Price Per Transaction'!P37</f>
        <v>0.1974229857819905</v>
      </c>
      <c r="AM25" s="101">
        <f>$AM$8*'[1]1b. BB Price Per Transaction'!P41</f>
        <v>0.69000000000000006</v>
      </c>
      <c r="AN25" s="98">
        <f>$AN$8*'[1]1b. BB Price Per Transaction'!P44</f>
        <v>0</v>
      </c>
      <c r="AO25" s="101">
        <f>$AO$8*'[1]1b. BB Price Per Transaction'!P43</f>
        <v>0</v>
      </c>
      <c r="AP25" s="101">
        <f>$AP$8*'[1]1b. BB Price Per Transaction'!P38</f>
        <v>0</v>
      </c>
      <c r="AQ25" s="101">
        <f>$AQ$8*'[1]1b. BB Price Per Transaction'!P39</f>
        <v>0.21208530805687201</v>
      </c>
      <c r="AR25" s="101">
        <f>$AR$8*'[1]1b. BB Price Per Transaction'!$P$42</f>
        <v>1.4182464454976302</v>
      </c>
      <c r="AS25" s="101">
        <f t="shared" si="4"/>
        <v>2.5177547393364925</v>
      </c>
      <c r="AT25" s="105">
        <f>(AS25*'[1]11. Exchange Rates'!$C$14)/'[1]11. Exchange Rates'!$D$14</f>
        <v>5.4909173126614981</v>
      </c>
      <c r="AV25" s="100">
        <f>$AV$8*'[1]1b. BB Price Per Transaction'!P37</f>
        <v>0.1974229857819905</v>
      </c>
      <c r="AW25" s="101">
        <f>$AW$8*'[1]1b. BB Price Per Transaction'!P41</f>
        <v>1.3800000000000001</v>
      </c>
      <c r="AX25" s="98">
        <f>$AX$8*'[1]1b. BB Price Per Transaction'!P44</f>
        <v>0.70853080568720372</v>
      </c>
      <c r="AY25" s="101">
        <f>$AY$8*'[1]1b. BB Price Per Transaction'!P43</f>
        <v>1.9453459715639807</v>
      </c>
      <c r="AZ25" s="101">
        <f>$AZ$8*'[1]1b. BB Price Per Transaction'!P38</f>
        <v>0</v>
      </c>
      <c r="BA25" s="101">
        <f>$BA$8*'[1]1b. BB Price Per Transaction'!P39</f>
        <v>0.42417061611374401</v>
      </c>
      <c r="BB25" s="101">
        <f>$BB$8*'[1]1b. BB Price Per Transaction'!$P$42</f>
        <v>0.94549763033175349</v>
      </c>
      <c r="BC25" s="101">
        <f t="shared" si="5"/>
        <v>5.6009680094786729</v>
      </c>
      <c r="BD25" s="105">
        <f>(BC25*'[1]11. Exchange Rates'!$C$14)/'[1]11. Exchange Rates'!$D$14</f>
        <v>12.215031007751941</v>
      </c>
      <c r="BF25" s="100">
        <f>$BF$8*'[1]1b. BB Price Per Transaction'!$P$37</f>
        <v>0.1974229857819905</v>
      </c>
      <c r="BG25" s="101">
        <f>$BG$8*'[1]1b. BB Price Per Transaction'!$P$41</f>
        <v>0.82800000000000007</v>
      </c>
      <c r="BH25" s="98">
        <f>$BH$8*'[1]1b. BB Price Per Transaction'!$P$44</f>
        <v>0.21255924170616111</v>
      </c>
      <c r="BI25" s="101">
        <f>$BI$8*'[1]1b. BB Price Per Transaction'!$P$43</f>
        <v>0.77813838862559237</v>
      </c>
      <c r="BJ25" s="101">
        <f>$BJ$8*'[1]1b. BB Price Per Transaction'!$P$38</f>
        <v>0</v>
      </c>
      <c r="BK25" s="101">
        <f>$BK$8*'[1]1b. BB Price Per Transaction'!$P$39</f>
        <v>0.21208530805687201</v>
      </c>
      <c r="BL25" s="101">
        <f t="shared" si="6"/>
        <v>2.228205924170616</v>
      </c>
      <c r="BM25" s="105">
        <f>(BL25*'[1]11. Exchange Rates'!$C$14)/'[1]11. Exchange Rates'!$D$14</f>
        <v>4.8594465116279082</v>
      </c>
      <c r="BO25" s="100">
        <f>$BO$8*'[1]1b. BB Price Per Transaction'!$P$37</f>
        <v>0.1974229857819905</v>
      </c>
      <c r="BP25" s="101">
        <f>$BP$8*'[1]1b. BB Price Per Transaction'!$P$41</f>
        <v>0.82800000000000007</v>
      </c>
      <c r="BQ25" s="98">
        <f>$BQ$8*'[1]1b. BB Price Per Transaction'!$P$44</f>
        <v>0.35426540284360186</v>
      </c>
      <c r="BR25" s="101">
        <f>$BR$8*'[1]1b. BB Price Per Transaction'!$P$43</f>
        <v>3.01528625592417</v>
      </c>
      <c r="BS25" s="101">
        <f>$BS$8*'[1]1b. BB Price Per Transaction'!$P$42</f>
        <v>0.18909952606635072</v>
      </c>
      <c r="BT25" s="101">
        <f>$BT$8*'[1]1b. BB Price Per Transaction'!$P$39</f>
        <v>0.21208530805687201</v>
      </c>
      <c r="BU25" s="101">
        <f t="shared" si="7"/>
        <v>4.7961594786729851</v>
      </c>
      <c r="BV25" s="105">
        <f>(BU25*'[1]11. Exchange Rates'!$C$14)/'[1]11. Exchange Rates'!$D$14</f>
        <v>10.45984134366925</v>
      </c>
    </row>
    <row r="26" spans="1:76" s="106" customFormat="1">
      <c r="A26" s="106" t="s">
        <v>401</v>
      </c>
      <c r="B26" s="107"/>
      <c r="C26" s="107"/>
      <c r="D26" s="108">
        <f t="shared" ref="D26:K26" si="8">AVERAGE(D10:D25)</f>
        <v>0.33102597835286823</v>
      </c>
      <c r="E26" s="108">
        <f t="shared" si="8"/>
        <v>0.27569065489636457</v>
      </c>
      <c r="F26" s="108">
        <f t="shared" si="8"/>
        <v>0.47712563631081806</v>
      </c>
      <c r="G26" s="108">
        <f t="shared" si="8"/>
        <v>0</v>
      </c>
      <c r="H26" s="108">
        <f t="shared" si="8"/>
        <v>-7.229513258357409E-2</v>
      </c>
      <c r="I26" s="108">
        <f t="shared" si="8"/>
        <v>2.2216626297029515E-2</v>
      </c>
      <c r="J26" s="108">
        <f t="shared" si="8"/>
        <v>1.0337637632735062</v>
      </c>
      <c r="K26" s="108">
        <f t="shared" si="8"/>
        <v>2.4455836000458908</v>
      </c>
      <c r="M26" s="109">
        <f t="shared" ref="M26:T26" si="9">AVERAGE(M10:M25)</f>
        <v>0.33102597835286823</v>
      </c>
      <c r="N26" s="109">
        <f t="shared" si="9"/>
        <v>0</v>
      </c>
      <c r="O26" s="109">
        <f t="shared" si="9"/>
        <v>0</v>
      </c>
      <c r="P26" s="109">
        <f t="shared" si="9"/>
        <v>0.70923183497284514</v>
      </c>
      <c r="Q26" s="109">
        <f t="shared" si="9"/>
        <v>-7.229513258357409E-2</v>
      </c>
      <c r="R26" s="109">
        <f t="shared" si="9"/>
        <v>2.2216626297029515E-2</v>
      </c>
      <c r="S26" s="108">
        <f t="shared" si="9"/>
        <v>0.99017930703916879</v>
      </c>
      <c r="T26" s="108">
        <f t="shared" si="9"/>
        <v>2.1611342264110656</v>
      </c>
      <c r="V26" s="109">
        <f t="shared" ref="V26:AB26" si="10">AVERAGE(V10:V25)</f>
        <v>0.33102597835286823</v>
      </c>
      <c r="W26" s="109">
        <f t="shared" si="10"/>
        <v>0.55138130979272915</v>
      </c>
      <c r="X26" s="109">
        <f t="shared" si="10"/>
        <v>1.4184636699456903</v>
      </c>
      <c r="Y26" s="109">
        <f t="shared" si="10"/>
        <v>-7.229513258357409E-2</v>
      </c>
      <c r="Z26" s="109">
        <f t="shared" si="10"/>
        <v>2.2216626297029515E-2</v>
      </c>
      <c r="AA26" s="109">
        <f t="shared" si="10"/>
        <v>2.2507924518047435</v>
      </c>
      <c r="AB26" s="109">
        <f t="shared" si="10"/>
        <v>5.2429352056162841</v>
      </c>
      <c r="AD26" s="109">
        <f t="shared" ref="AD26:AJ26" si="11">AVERAGE(AD10:AD25)</f>
        <v>0.33102597835286823</v>
      </c>
      <c r="AE26" s="109">
        <f t="shared" si="11"/>
        <v>1.1027626195854583</v>
      </c>
      <c r="AF26" s="109">
        <f t="shared" si="11"/>
        <v>0.12056941194538368</v>
      </c>
      <c r="AG26" s="109">
        <f t="shared" si="11"/>
        <v>0</v>
      </c>
      <c r="AH26" s="109">
        <f t="shared" si="11"/>
        <v>2.2216626297029515E-2</v>
      </c>
      <c r="AI26" s="109">
        <f t="shared" si="11"/>
        <v>1.5765746361807396</v>
      </c>
      <c r="AJ26" s="110">
        <f t="shared" si="11"/>
        <v>3.643108016984963</v>
      </c>
      <c r="AL26" s="109">
        <f>AVERAGE(AL14:AL25,AL10:AL12)</f>
        <v>0.35309437690972612</v>
      </c>
      <c r="AM26" s="109">
        <f t="shared" ref="AM26:AT26" si="12">AVERAGE(AM10,AM12:AM25)</f>
        <v>0.29407003188945552</v>
      </c>
      <c r="AN26" s="109">
        <f t="shared" si="12"/>
        <v>0</v>
      </c>
      <c r="AO26" s="109">
        <f t="shared" si="12"/>
        <v>0</v>
      </c>
      <c r="AP26" s="109">
        <f t="shared" si="12"/>
        <v>-7.7114808089145698E-2</v>
      </c>
      <c r="AQ26" s="109">
        <f t="shared" si="12"/>
        <v>2.2782737919320277E-2</v>
      </c>
      <c r="AR26" s="109">
        <f t="shared" si="12"/>
        <v>0.90229774252107142</v>
      </c>
      <c r="AS26" s="109">
        <f t="shared" si="12"/>
        <v>1.4951300811504276</v>
      </c>
      <c r="AT26" s="109">
        <f t="shared" si="12"/>
        <v>3.3362672330365255</v>
      </c>
      <c r="AV26" s="109">
        <f t="shared" ref="AV26:BD26" si="13">AVERAGE(AV14:AV25,AV10:AV12)</f>
        <v>0.35309437690972612</v>
      </c>
      <c r="AW26" s="109">
        <f t="shared" si="13"/>
        <v>0.58814006377891104</v>
      </c>
      <c r="AX26" s="109">
        <f t="shared" si="13"/>
        <v>0.87536002586834272</v>
      </c>
      <c r="AY26" s="109">
        <f t="shared" si="13"/>
        <v>1.4417739154780351</v>
      </c>
      <c r="AZ26" s="109">
        <f t="shared" si="13"/>
        <v>-0.15422961617829137</v>
      </c>
      <c r="BA26" s="109">
        <f t="shared" si="13"/>
        <v>4.7395469433662976E-2</v>
      </c>
      <c r="BB26" s="109">
        <f t="shared" si="13"/>
        <v>0.56460625838620371</v>
      </c>
      <c r="BC26" s="109">
        <f t="shared" si="13"/>
        <v>3.7161404936765896</v>
      </c>
      <c r="BD26" s="109">
        <f t="shared" si="13"/>
        <v>8.9753930719624666</v>
      </c>
      <c r="BF26" s="109">
        <f t="shared" ref="BF26:BM26" si="14">AVERAGE(BF10:BF25)</f>
        <v>0.33102597835286823</v>
      </c>
      <c r="BG26" s="109">
        <f t="shared" si="14"/>
        <v>0.33082878587563747</v>
      </c>
      <c r="BH26" s="109">
        <f t="shared" si="14"/>
        <v>0.28627538178649092</v>
      </c>
      <c r="BI26" s="109">
        <f t="shared" si="14"/>
        <v>0.56738546797827616</v>
      </c>
      <c r="BJ26" s="109">
        <f t="shared" si="14"/>
        <v>-4.337707955014445E-2</v>
      </c>
      <c r="BK26" s="109">
        <f t="shared" si="14"/>
        <v>2.2216626297029515E-2</v>
      </c>
      <c r="BL26" s="109">
        <f t="shared" si="14"/>
        <v>1.4943551607401577</v>
      </c>
      <c r="BM26" s="109">
        <f t="shared" si="14"/>
        <v>3.4971814428609824</v>
      </c>
      <c r="BO26" s="109">
        <f t="shared" ref="BO26:BV26" si="15">AVERAGE(BO14:BO25,BO10:BO12)</f>
        <v>0.35309437690972612</v>
      </c>
      <c r="BP26" s="109">
        <f t="shared" si="15"/>
        <v>0.35288403826734666</v>
      </c>
      <c r="BQ26" s="109">
        <f t="shared" si="15"/>
        <v>0.43768001293417136</v>
      </c>
      <c r="BR26" s="109">
        <f t="shared" si="15"/>
        <v>2.2347495689909547</v>
      </c>
      <c r="BS26" s="109">
        <f t="shared" si="15"/>
        <v>0.11154554662840321</v>
      </c>
      <c r="BT26" s="109">
        <f t="shared" si="15"/>
        <v>2.3697734716831488E-2</v>
      </c>
      <c r="BU26" s="109">
        <f t="shared" si="15"/>
        <v>3.5136512784474339</v>
      </c>
      <c r="BV26" s="109">
        <f t="shared" si="15"/>
        <v>8.3612699872787335</v>
      </c>
      <c r="BX26" s="111"/>
    </row>
    <row r="27" spans="1:76" s="106" customFormat="1">
      <c r="B27" s="107"/>
      <c r="C27" s="107"/>
      <c r="D27" s="108"/>
      <c r="E27" s="108"/>
      <c r="F27" s="108"/>
      <c r="G27" s="108"/>
      <c r="H27" s="108"/>
      <c r="I27" s="108"/>
      <c r="J27" s="108"/>
      <c r="K27" s="108"/>
      <c r="M27" s="109"/>
      <c r="N27" s="109"/>
      <c r="O27" s="109"/>
      <c r="P27" s="109"/>
      <c r="Q27" s="109"/>
      <c r="R27" s="109"/>
      <c r="S27" s="108"/>
      <c r="T27" s="108"/>
      <c r="V27" s="109"/>
      <c r="W27" s="109"/>
      <c r="X27" s="109"/>
      <c r="Y27" s="109"/>
      <c r="Z27" s="109"/>
      <c r="AA27" s="109"/>
      <c r="AB27" s="109"/>
      <c r="AD27" s="109"/>
      <c r="AE27" s="109"/>
      <c r="AF27" s="109"/>
      <c r="AG27" s="109"/>
      <c r="AH27" s="109"/>
      <c r="AI27" s="109"/>
      <c r="AJ27" s="110"/>
      <c r="AL27" s="109"/>
      <c r="AM27" s="109"/>
      <c r="AN27" s="109"/>
      <c r="AO27" s="109"/>
      <c r="AP27" s="109"/>
      <c r="AQ27" s="109"/>
      <c r="AR27" s="109"/>
      <c r="AS27" s="109"/>
      <c r="AT27" s="109"/>
      <c r="AV27" s="109"/>
      <c r="AW27" s="109"/>
      <c r="AX27" s="109"/>
      <c r="AY27" s="109"/>
      <c r="AZ27" s="109"/>
      <c r="BA27" s="109"/>
      <c r="BB27" s="109"/>
      <c r="BC27" s="109"/>
      <c r="BD27" s="109"/>
      <c r="BF27" s="109"/>
      <c r="BG27" s="109"/>
      <c r="BH27" s="109"/>
      <c r="BI27" s="109"/>
      <c r="BJ27" s="109"/>
      <c r="BK27" s="109"/>
      <c r="BL27" s="109"/>
      <c r="BM27" s="109"/>
      <c r="BO27" s="109"/>
      <c r="BP27" s="109"/>
      <c r="BQ27" s="109"/>
      <c r="BR27" s="109"/>
      <c r="BS27" s="109"/>
      <c r="BT27" s="109"/>
      <c r="BU27" s="109"/>
      <c r="BV27" s="109"/>
      <c r="BX27" s="111"/>
    </row>
    <row r="28" spans="1:76" s="106" customFormat="1" ht="13.5" thickBot="1">
      <c r="B28" s="107"/>
      <c r="C28" s="107"/>
      <c r="D28" s="108"/>
      <c r="E28" s="108"/>
      <c r="F28" s="108"/>
      <c r="G28" s="108"/>
      <c r="H28" s="108"/>
      <c r="I28" s="108"/>
      <c r="J28" s="108"/>
      <c r="K28" s="108"/>
      <c r="M28" s="109"/>
      <c r="N28" s="109"/>
      <c r="O28" s="109"/>
      <c r="P28" s="109"/>
      <c r="Q28" s="109"/>
      <c r="R28" s="109"/>
      <c r="S28" s="108"/>
      <c r="T28" s="108"/>
      <c r="V28" s="109"/>
      <c r="W28" s="109"/>
      <c r="X28" s="109"/>
      <c r="Y28" s="109"/>
      <c r="Z28" s="109"/>
      <c r="AA28" s="109"/>
      <c r="AB28" s="109"/>
      <c r="AD28" s="109"/>
      <c r="AE28" s="109"/>
      <c r="AF28" s="109"/>
      <c r="AG28" s="109"/>
      <c r="AH28" s="109"/>
      <c r="AI28" s="109"/>
      <c r="AJ28" s="110"/>
      <c r="AL28" s="109"/>
      <c r="AM28" s="109"/>
      <c r="AN28" s="109"/>
      <c r="AO28" s="109"/>
      <c r="AP28" s="109"/>
      <c r="AQ28" s="109"/>
      <c r="AR28" s="109"/>
      <c r="AS28" s="109"/>
      <c r="AT28" s="109"/>
      <c r="AV28" s="109"/>
      <c r="AW28" s="109"/>
      <c r="AX28" s="109"/>
      <c r="AY28" s="109"/>
      <c r="AZ28" s="109"/>
      <c r="BA28" s="109"/>
      <c r="BB28" s="109"/>
      <c r="BC28" s="109"/>
      <c r="BD28" s="109"/>
      <c r="BF28" s="109"/>
      <c r="BG28" s="109"/>
      <c r="BH28" s="109"/>
      <c r="BI28" s="109"/>
      <c r="BJ28" s="109"/>
      <c r="BK28" s="109"/>
      <c r="BL28" s="109"/>
      <c r="BM28" s="109"/>
      <c r="BO28" s="109"/>
      <c r="BP28" s="109"/>
      <c r="BQ28" s="109"/>
      <c r="BR28" s="109"/>
      <c r="BS28" s="109"/>
      <c r="BT28" s="109"/>
      <c r="BU28" s="109"/>
      <c r="BV28" s="109"/>
      <c r="BX28" s="111"/>
    </row>
    <row r="29" spans="1:76" s="151" customFormat="1">
      <c r="A29" s="302" t="s">
        <v>431</v>
      </c>
      <c r="B29" s="303"/>
      <c r="C29" s="304"/>
      <c r="D29" s="290" t="s">
        <v>343</v>
      </c>
      <c r="E29" s="291"/>
      <c r="F29" s="291"/>
      <c r="G29" s="291"/>
      <c r="H29" s="291"/>
      <c r="I29" s="291"/>
      <c r="J29" s="292"/>
      <c r="K29" s="150"/>
      <c r="M29" s="293" t="s">
        <v>344</v>
      </c>
      <c r="N29" s="294"/>
      <c r="O29" s="294"/>
      <c r="P29" s="294"/>
      <c r="Q29" s="294"/>
      <c r="R29" s="294"/>
      <c r="S29" s="294"/>
      <c r="T29" s="295"/>
      <c r="V29" s="296" t="s">
        <v>345</v>
      </c>
      <c r="W29" s="297"/>
      <c r="X29" s="297"/>
      <c r="Y29" s="297"/>
      <c r="Z29" s="297"/>
      <c r="AA29" s="297"/>
      <c r="AB29" s="298"/>
      <c r="AD29" s="296" t="s">
        <v>346</v>
      </c>
      <c r="AE29" s="297"/>
      <c r="AF29" s="297"/>
      <c r="AG29" s="297"/>
      <c r="AH29" s="297"/>
      <c r="AI29" s="297"/>
      <c r="AJ29" s="298"/>
      <c r="AL29" s="296" t="s">
        <v>347</v>
      </c>
      <c r="AM29" s="297"/>
      <c r="AN29" s="297"/>
      <c r="AO29" s="297"/>
      <c r="AP29" s="297"/>
      <c r="AQ29" s="297"/>
      <c r="AR29" s="297"/>
      <c r="AS29" s="297"/>
      <c r="AT29" s="298"/>
      <c r="AV29" s="284" t="s">
        <v>348</v>
      </c>
      <c r="AW29" s="285"/>
      <c r="AX29" s="285"/>
      <c r="AY29" s="285"/>
      <c r="AZ29" s="285"/>
      <c r="BA29" s="285"/>
      <c r="BB29" s="285"/>
      <c r="BC29" s="285"/>
      <c r="BD29" s="286"/>
      <c r="BF29" s="287" t="s">
        <v>349</v>
      </c>
      <c r="BG29" s="288"/>
      <c r="BH29" s="288"/>
      <c r="BI29" s="288"/>
      <c r="BJ29" s="288"/>
      <c r="BK29" s="288"/>
      <c r="BL29" s="288"/>
      <c r="BM29" s="289"/>
      <c r="BO29" s="287" t="s">
        <v>350</v>
      </c>
      <c r="BP29" s="288"/>
      <c r="BQ29" s="288"/>
      <c r="BR29" s="288"/>
      <c r="BS29" s="288"/>
      <c r="BT29" s="288"/>
      <c r="BU29" s="288"/>
      <c r="BV29" s="289"/>
    </row>
    <row r="30" spans="1:76" s="151" customFormat="1" ht="24" customHeight="1" thickBot="1">
      <c r="A30" s="305"/>
      <c r="B30" s="306"/>
      <c r="C30" s="307"/>
      <c r="D30" s="152">
        <v>1</v>
      </c>
      <c r="E30" s="153">
        <v>1</v>
      </c>
      <c r="F30" s="153">
        <v>1</v>
      </c>
      <c r="G30" s="153">
        <v>0</v>
      </c>
      <c r="H30" s="153">
        <v>1</v>
      </c>
      <c r="I30" s="153">
        <v>1</v>
      </c>
      <c r="J30" s="154">
        <f>SUM(D30:I30)</f>
        <v>5</v>
      </c>
      <c r="K30" s="155"/>
      <c r="L30" s="156"/>
      <c r="M30" s="157">
        <v>1</v>
      </c>
      <c r="N30" s="158">
        <v>0</v>
      </c>
      <c r="O30" s="158">
        <v>0</v>
      </c>
      <c r="P30" s="158">
        <v>1</v>
      </c>
      <c r="Q30" s="158">
        <v>1</v>
      </c>
      <c r="R30" s="158">
        <v>0</v>
      </c>
      <c r="S30" s="159">
        <f>SUM(M30:R30)</f>
        <v>3</v>
      </c>
      <c r="T30" s="160"/>
      <c r="U30" s="156"/>
      <c r="V30" s="157">
        <v>1</v>
      </c>
      <c r="W30" s="158">
        <v>2</v>
      </c>
      <c r="X30" s="158">
        <v>2</v>
      </c>
      <c r="Y30" s="158">
        <v>1</v>
      </c>
      <c r="Z30" s="158">
        <v>1</v>
      </c>
      <c r="AA30" s="160">
        <f>SUM(V30:Z30)</f>
        <v>7</v>
      </c>
      <c r="AB30" s="161"/>
      <c r="AC30" s="156"/>
      <c r="AD30" s="162">
        <v>1</v>
      </c>
      <c r="AE30" s="159">
        <v>4</v>
      </c>
      <c r="AF30" s="163">
        <v>0.17</v>
      </c>
      <c r="AG30" s="163">
        <v>0</v>
      </c>
      <c r="AH30" s="159">
        <v>1</v>
      </c>
      <c r="AI30" s="159">
        <f>SUM(AD30:AH30)</f>
        <v>6.17</v>
      </c>
      <c r="AJ30" s="161"/>
      <c r="AK30" s="156"/>
      <c r="AL30" s="157">
        <v>1</v>
      </c>
      <c r="AM30" s="158">
        <v>1</v>
      </c>
      <c r="AN30" s="158">
        <v>0</v>
      </c>
      <c r="AO30" s="158">
        <v>0</v>
      </c>
      <c r="AP30" s="158">
        <v>1</v>
      </c>
      <c r="AQ30" s="158">
        <v>1</v>
      </c>
      <c r="AR30" s="164">
        <v>3</v>
      </c>
      <c r="AS30" s="160">
        <f>SUM(AL30:AR30)</f>
        <v>7</v>
      </c>
      <c r="AT30" s="161"/>
      <c r="AU30" s="156"/>
      <c r="AV30" s="157">
        <v>1</v>
      </c>
      <c r="AW30" s="158">
        <v>2</v>
      </c>
      <c r="AX30" s="158">
        <v>2</v>
      </c>
      <c r="AY30" s="158">
        <v>2</v>
      </c>
      <c r="AZ30" s="158">
        <v>2</v>
      </c>
      <c r="BA30" s="158">
        <v>2</v>
      </c>
      <c r="BB30" s="164">
        <v>2</v>
      </c>
      <c r="BC30" s="160">
        <f>SUM(AV30:BB30)</f>
        <v>13</v>
      </c>
      <c r="BD30" s="161"/>
      <c r="BE30" s="156"/>
      <c r="BF30" s="157">
        <v>1</v>
      </c>
      <c r="BG30" s="165">
        <v>1.2</v>
      </c>
      <c r="BH30" s="165">
        <v>0.6</v>
      </c>
      <c r="BI30" s="165">
        <v>0.8</v>
      </c>
      <c r="BJ30" s="165">
        <v>0.6</v>
      </c>
      <c r="BK30" s="158">
        <v>1</v>
      </c>
      <c r="BL30" s="166">
        <f>SUM(BF30:BK30)</f>
        <v>5.2</v>
      </c>
      <c r="BM30" s="161"/>
      <c r="BN30" s="156"/>
      <c r="BO30" s="157">
        <v>1</v>
      </c>
      <c r="BP30" s="165">
        <v>1.2</v>
      </c>
      <c r="BQ30" s="165">
        <v>1</v>
      </c>
      <c r="BR30" s="165">
        <v>3.1</v>
      </c>
      <c r="BS30" s="165">
        <v>0.4</v>
      </c>
      <c r="BT30" s="158">
        <v>1</v>
      </c>
      <c r="BU30" s="160">
        <f>SUM(BO30:BT30)</f>
        <v>7.7000000000000011</v>
      </c>
      <c r="BV30" s="167"/>
    </row>
    <row r="31" spans="1:76" ht="24" hidden="1" customHeight="1">
      <c r="A31" s="112"/>
      <c r="B31" s="113"/>
      <c r="C31" s="113"/>
      <c r="D31" s="314" t="s">
        <v>402</v>
      </c>
      <c r="E31" s="315"/>
      <c r="F31" s="315"/>
      <c r="G31" s="315"/>
      <c r="H31" s="315"/>
      <c r="I31" s="315"/>
      <c r="J31" s="316"/>
      <c r="K31" s="28"/>
      <c r="M31" s="317" t="s">
        <v>403</v>
      </c>
      <c r="N31" s="318"/>
      <c r="O31" s="318"/>
      <c r="P31" s="318"/>
      <c r="Q31" s="318"/>
      <c r="R31" s="318"/>
      <c r="S31" s="318"/>
      <c r="T31" s="319"/>
      <c r="V31" s="299" t="s">
        <v>404</v>
      </c>
      <c r="W31" s="300"/>
      <c r="X31" s="300"/>
      <c r="Y31" s="300"/>
      <c r="Z31" s="300"/>
      <c r="AA31" s="300"/>
      <c r="AB31" s="301"/>
      <c r="AD31" s="299" t="s">
        <v>346</v>
      </c>
      <c r="AE31" s="300"/>
      <c r="AF31" s="300"/>
      <c r="AG31" s="300"/>
      <c r="AH31" s="300"/>
      <c r="AI31" s="300"/>
      <c r="AJ31" s="301"/>
      <c r="AL31" s="299" t="s">
        <v>347</v>
      </c>
      <c r="AM31" s="300"/>
      <c r="AN31" s="300"/>
      <c r="AO31" s="300"/>
      <c r="AP31" s="300"/>
      <c r="AQ31" s="300"/>
      <c r="AR31" s="300"/>
      <c r="AS31" s="300"/>
      <c r="AT31" s="301"/>
      <c r="AV31" s="308" t="s">
        <v>348</v>
      </c>
      <c r="AW31" s="309"/>
      <c r="AX31" s="309"/>
      <c r="AY31" s="309"/>
      <c r="AZ31" s="309"/>
      <c r="BA31" s="309"/>
      <c r="BB31" s="309"/>
      <c r="BC31" s="309"/>
      <c r="BD31" s="310"/>
      <c r="BF31" s="311" t="s">
        <v>349</v>
      </c>
      <c r="BG31" s="312"/>
      <c r="BH31" s="312"/>
      <c r="BI31" s="312"/>
      <c r="BJ31" s="312"/>
      <c r="BK31" s="312"/>
      <c r="BL31" s="312"/>
      <c r="BM31" s="313"/>
      <c r="BO31" s="311" t="s">
        <v>350</v>
      </c>
      <c r="BP31" s="312"/>
      <c r="BQ31" s="312"/>
      <c r="BR31" s="312"/>
      <c r="BS31" s="312"/>
      <c r="BT31" s="312"/>
      <c r="BU31" s="312"/>
      <c r="BV31" s="313"/>
    </row>
    <row r="32" spans="1:76" ht="13.5" hidden="1" thickBot="1">
      <c r="A32" s="114"/>
      <c r="B32" s="56"/>
      <c r="C32" s="56"/>
      <c r="D32" s="115">
        <f t="shared" ref="D32:I32" si="16">D8</f>
        <v>1</v>
      </c>
      <c r="E32" s="115">
        <f t="shared" si="16"/>
        <v>1</v>
      </c>
      <c r="F32" s="115">
        <f t="shared" si="16"/>
        <v>1</v>
      </c>
      <c r="G32" s="115">
        <f t="shared" si="16"/>
        <v>0</v>
      </c>
      <c r="H32" s="115">
        <f t="shared" si="16"/>
        <v>1</v>
      </c>
      <c r="I32" s="115">
        <f t="shared" si="16"/>
        <v>1</v>
      </c>
      <c r="J32" s="116">
        <f>SUM(D32:I32)</f>
        <v>5</v>
      </c>
      <c r="K32" s="117"/>
      <c r="M32" s="115">
        <f t="shared" ref="M32:R32" si="17">M8</f>
        <v>1</v>
      </c>
      <c r="N32" s="115">
        <f t="shared" si="17"/>
        <v>0</v>
      </c>
      <c r="O32" s="115">
        <f t="shared" si="17"/>
        <v>0</v>
      </c>
      <c r="P32" s="115">
        <f t="shared" si="17"/>
        <v>1</v>
      </c>
      <c r="Q32" s="115">
        <f t="shared" si="17"/>
        <v>1</v>
      </c>
      <c r="R32" s="115">
        <f t="shared" si="17"/>
        <v>0</v>
      </c>
      <c r="S32" s="118">
        <f>SUM(M32:R32)</f>
        <v>3</v>
      </c>
      <c r="T32" s="117"/>
      <c r="V32" s="115">
        <f>V8</f>
        <v>1</v>
      </c>
      <c r="W32" s="115">
        <f>W8</f>
        <v>2</v>
      </c>
      <c r="X32" s="115">
        <f>X8</f>
        <v>2</v>
      </c>
      <c r="Y32" s="115">
        <f>Y8</f>
        <v>1</v>
      </c>
      <c r="Z32" s="115">
        <f>Z8</f>
        <v>1</v>
      </c>
      <c r="AA32" s="117">
        <f>SUM(V32:Z32)</f>
        <v>7</v>
      </c>
      <c r="AB32" s="30"/>
      <c r="AD32" s="119">
        <f>AD8</f>
        <v>1</v>
      </c>
      <c r="AE32" s="119">
        <f>AE8</f>
        <v>4</v>
      </c>
      <c r="AF32" s="119">
        <f>AF8</f>
        <v>0.17</v>
      </c>
      <c r="AG32" s="119"/>
      <c r="AH32" s="119">
        <f>AH8</f>
        <v>1</v>
      </c>
      <c r="AI32" s="120">
        <f>SUM(AD32:AH32)</f>
        <v>6.17</v>
      </c>
      <c r="AJ32" s="30"/>
      <c r="AL32" s="121">
        <f t="shared" ref="AL32:AR32" si="18">AL8</f>
        <v>1</v>
      </c>
      <c r="AM32" s="121">
        <f t="shared" si="18"/>
        <v>1</v>
      </c>
      <c r="AN32" s="121">
        <f t="shared" si="18"/>
        <v>0</v>
      </c>
      <c r="AO32" s="121">
        <f t="shared" si="18"/>
        <v>0</v>
      </c>
      <c r="AP32" s="121">
        <f t="shared" si="18"/>
        <v>1</v>
      </c>
      <c r="AQ32" s="121">
        <f t="shared" si="18"/>
        <v>1</v>
      </c>
      <c r="AR32" s="121">
        <f t="shared" si="18"/>
        <v>3</v>
      </c>
      <c r="AS32" s="122">
        <f>SUM(AL32:AR32)</f>
        <v>7</v>
      </c>
      <c r="AT32" s="30"/>
      <c r="AV32" s="121">
        <f t="shared" ref="AV32:BB32" si="19">AV8</f>
        <v>1</v>
      </c>
      <c r="AW32" s="121">
        <f t="shared" si="19"/>
        <v>2</v>
      </c>
      <c r="AX32" s="121">
        <f t="shared" si="19"/>
        <v>2</v>
      </c>
      <c r="AY32" s="121">
        <f t="shared" si="19"/>
        <v>2</v>
      </c>
      <c r="AZ32" s="121">
        <f t="shared" si="19"/>
        <v>2</v>
      </c>
      <c r="BA32" s="121">
        <f t="shared" si="19"/>
        <v>2</v>
      </c>
      <c r="BB32" s="121">
        <f t="shared" si="19"/>
        <v>2</v>
      </c>
      <c r="BC32" s="122">
        <f>SUM(AV32:BB32)</f>
        <v>13</v>
      </c>
      <c r="BD32" s="30"/>
      <c r="BF32" s="121">
        <f t="shared" ref="BF32:BK32" si="20">BF8</f>
        <v>1</v>
      </c>
      <c r="BG32" s="123">
        <f t="shared" si="20"/>
        <v>1.2</v>
      </c>
      <c r="BH32" s="123">
        <f t="shared" si="20"/>
        <v>0.6</v>
      </c>
      <c r="BI32" s="123">
        <f t="shared" si="20"/>
        <v>0.8</v>
      </c>
      <c r="BJ32" s="123">
        <f t="shared" si="20"/>
        <v>0.6</v>
      </c>
      <c r="BK32" s="121">
        <f t="shared" si="20"/>
        <v>1</v>
      </c>
      <c r="BL32" s="122">
        <f>SUM(BF32:BK32)</f>
        <v>5.2</v>
      </c>
      <c r="BM32" s="30"/>
      <c r="BO32" s="121">
        <f t="shared" ref="BO32:BT32" si="21">BO8</f>
        <v>1</v>
      </c>
      <c r="BP32" s="121">
        <f t="shared" si="21"/>
        <v>1.2</v>
      </c>
      <c r="BQ32" s="121">
        <f t="shared" si="21"/>
        <v>1</v>
      </c>
      <c r="BR32" s="121">
        <f t="shared" si="21"/>
        <v>3.1</v>
      </c>
      <c r="BS32" s="121">
        <f t="shared" si="21"/>
        <v>0.4</v>
      </c>
      <c r="BT32" s="121">
        <f t="shared" si="21"/>
        <v>1</v>
      </c>
      <c r="BU32" s="122">
        <f>SUM(BO32:BT32)</f>
        <v>7.7000000000000011</v>
      </c>
      <c r="BV32" s="30"/>
    </row>
    <row r="33" spans="1:74" ht="51.75" thickBot="1">
      <c r="A33" s="57" t="s">
        <v>430</v>
      </c>
      <c r="B33" s="58" t="s">
        <v>223</v>
      </c>
      <c r="C33" s="59" t="s">
        <v>351</v>
      </c>
      <c r="D33" s="60" t="s">
        <v>352</v>
      </c>
      <c r="E33" s="61" t="s">
        <v>353</v>
      </c>
      <c r="F33" s="61" t="s">
        <v>405</v>
      </c>
      <c r="G33" s="61" t="s">
        <v>355</v>
      </c>
      <c r="H33" s="61" t="s">
        <v>356</v>
      </c>
      <c r="I33" s="61" t="s">
        <v>357</v>
      </c>
      <c r="J33" s="124" t="s">
        <v>406</v>
      </c>
      <c r="K33" s="125" t="s">
        <v>407</v>
      </c>
      <c r="M33" s="60" t="s">
        <v>352</v>
      </c>
      <c r="N33" s="61" t="s">
        <v>353</v>
      </c>
      <c r="O33" s="61" t="s">
        <v>405</v>
      </c>
      <c r="P33" s="61" t="s">
        <v>355</v>
      </c>
      <c r="Q33" s="61" t="s">
        <v>356</v>
      </c>
      <c r="R33" s="61" t="s">
        <v>357</v>
      </c>
      <c r="S33" s="124" t="s">
        <v>406</v>
      </c>
      <c r="T33" s="125" t="s">
        <v>407</v>
      </c>
      <c r="V33" s="60" t="s">
        <v>352</v>
      </c>
      <c r="W33" s="61" t="s">
        <v>353</v>
      </c>
      <c r="X33" s="61" t="s">
        <v>355</v>
      </c>
      <c r="Y33" s="61" t="s">
        <v>356</v>
      </c>
      <c r="Z33" s="61" t="s">
        <v>357</v>
      </c>
      <c r="AA33" s="124" t="s">
        <v>406</v>
      </c>
      <c r="AB33" s="125" t="s">
        <v>407</v>
      </c>
      <c r="AD33" s="60" t="s">
        <v>352</v>
      </c>
      <c r="AE33" s="126" t="s">
        <v>353</v>
      </c>
      <c r="AF33" s="126" t="s">
        <v>355</v>
      </c>
      <c r="AG33" s="126" t="s">
        <v>356</v>
      </c>
      <c r="AH33" s="126" t="s">
        <v>357</v>
      </c>
      <c r="AI33" s="124" t="s">
        <v>406</v>
      </c>
      <c r="AJ33" s="125" t="s">
        <v>407</v>
      </c>
      <c r="AL33" s="60" t="s">
        <v>352</v>
      </c>
      <c r="AM33" s="126" t="s">
        <v>353</v>
      </c>
      <c r="AN33" s="61" t="s">
        <v>405</v>
      </c>
      <c r="AO33" s="126" t="s">
        <v>355</v>
      </c>
      <c r="AP33" s="126" t="s">
        <v>356</v>
      </c>
      <c r="AQ33" s="126" t="s">
        <v>357</v>
      </c>
      <c r="AR33" s="127" t="s">
        <v>360</v>
      </c>
      <c r="AS33" s="124" t="s">
        <v>406</v>
      </c>
      <c r="AT33" s="125" t="s">
        <v>407</v>
      </c>
      <c r="AV33" s="60" t="s">
        <v>352</v>
      </c>
      <c r="AW33" s="126" t="s">
        <v>353</v>
      </c>
      <c r="AX33" s="61" t="s">
        <v>405</v>
      </c>
      <c r="AY33" s="126" t="s">
        <v>355</v>
      </c>
      <c r="AZ33" s="126" t="s">
        <v>356</v>
      </c>
      <c r="BA33" s="126" t="s">
        <v>357</v>
      </c>
      <c r="BB33" s="127" t="s">
        <v>360</v>
      </c>
      <c r="BC33" s="124" t="s">
        <v>406</v>
      </c>
      <c r="BD33" s="125" t="s">
        <v>407</v>
      </c>
      <c r="BF33" s="60" t="s">
        <v>352</v>
      </c>
      <c r="BG33" s="126" t="s">
        <v>353</v>
      </c>
      <c r="BH33" s="61" t="s">
        <v>405</v>
      </c>
      <c r="BI33" s="126" t="s">
        <v>355</v>
      </c>
      <c r="BJ33" s="126" t="s">
        <v>356</v>
      </c>
      <c r="BK33" s="126" t="s">
        <v>357</v>
      </c>
      <c r="BL33" s="124" t="s">
        <v>406</v>
      </c>
      <c r="BM33" s="125" t="s">
        <v>407</v>
      </c>
      <c r="BO33" s="60" t="s">
        <v>352</v>
      </c>
      <c r="BP33" s="126" t="s">
        <v>353</v>
      </c>
      <c r="BQ33" s="61" t="s">
        <v>405</v>
      </c>
      <c r="BR33" s="126" t="s">
        <v>355</v>
      </c>
      <c r="BS33" s="126" t="s">
        <v>361</v>
      </c>
      <c r="BT33" s="126" t="s">
        <v>357</v>
      </c>
      <c r="BU33" s="124" t="s">
        <v>406</v>
      </c>
      <c r="BV33" s="125" t="s">
        <v>407</v>
      </c>
    </row>
    <row r="34" spans="1:74">
      <c r="A34" s="67" t="s">
        <v>408</v>
      </c>
      <c r="B34" s="68" t="s">
        <v>381</v>
      </c>
      <c r="C34" s="67" t="s">
        <v>409</v>
      </c>
      <c r="D34" s="128">
        <f>$D$8*'[1]2b. Bank Price Per Transaction'!$J$50</f>
        <v>0</v>
      </c>
      <c r="E34" s="129">
        <f>IF($E$8=1,0,(($E$8-1)*'[1]2b. Bank Price Per Transaction'!$J$54))</f>
        <v>0</v>
      </c>
      <c r="F34" s="130">
        <f>$F$8*'[1]2b. Bank Price Per Transaction'!$J$57</f>
        <v>0.78495260663507094</v>
      </c>
      <c r="G34" s="129">
        <f>$G$8*'[1]2b. Bank Price Per Transaction'!$J$56</f>
        <v>0</v>
      </c>
      <c r="H34" s="129">
        <f>$H$8*'[1]2b. Bank Price Per Transaction'!$J$51</f>
        <v>0</v>
      </c>
      <c r="I34" s="129">
        <f>$I$8*'[1]2b. Bank Price Per Transaction'!$J$52</f>
        <v>0</v>
      </c>
      <c r="J34" s="129">
        <f t="shared" ref="J34:J46" si="22">SUM(D34:I34)</f>
        <v>0.78495260663507094</v>
      </c>
      <c r="K34" s="131">
        <f>(J34*'[1]11. Exchange Rates'!$C$14)/'[1]11. Exchange Rates'!$D$14</f>
        <v>1.7118863049095607</v>
      </c>
      <c r="M34" s="128">
        <f>$M$8*'[1]2b. Bank Price Per Transaction'!$J$50</f>
        <v>0</v>
      </c>
      <c r="N34" s="129">
        <v>0</v>
      </c>
      <c r="O34" s="130">
        <f>$O$8*'[1]2b. Bank Price Per Transaction'!$J$57</f>
        <v>0</v>
      </c>
      <c r="P34" s="129">
        <f>$P$8*'[1]2b. Bank Price Per Transaction'!$J$56</f>
        <v>0.69609004739336477</v>
      </c>
      <c r="Q34" s="129">
        <f>$Q$8*'[1]2b. Bank Price Per Transaction'!$J$51</f>
        <v>0</v>
      </c>
      <c r="R34" s="129">
        <f>$R$8*'[1]2b. Bank Price Per Transaction'!$J$52</f>
        <v>0</v>
      </c>
      <c r="S34" s="129">
        <f t="shared" ref="S34:S46" si="23">SUM(M34:R34)</f>
        <v>0.69609004739336477</v>
      </c>
      <c r="T34" s="131">
        <f>(S34*'[1]11. Exchange Rates'!$C$14)/'[1]11. Exchange Rates'!$D$14</f>
        <v>1.5180878552971575</v>
      </c>
      <c r="V34" s="128">
        <f>$V$8*'[1]2b. Bank Price Per Transaction'!$J$50</f>
        <v>0</v>
      </c>
      <c r="W34" s="129">
        <f>IF($W$8=1,0,(($W$8-1)*'[1]2b. Bank Price Per Transaction'!$J$54))</f>
        <v>0.69609004739336477</v>
      </c>
      <c r="X34" s="129">
        <f>$X$8*'[1]2b. Bank Price Per Transaction'!$J$56</f>
        <v>1.3921800947867295</v>
      </c>
      <c r="Y34" s="129">
        <f>$Y$8*'[1]2b. Bank Price Per Transaction'!$J$51</f>
        <v>0</v>
      </c>
      <c r="Z34" s="129">
        <f>$Z$8*'[1]2b. Bank Price Per Transaction'!$J$52</f>
        <v>0</v>
      </c>
      <c r="AA34" s="129">
        <f t="shared" ref="AA34:AA46" si="24">SUM(V34:Z34)</f>
        <v>2.0882701421800944</v>
      </c>
      <c r="AB34" s="132">
        <f>(AA34*'[1]11. Exchange Rates'!$C$14)/'[1]11. Exchange Rates'!$D$14</f>
        <v>4.554263565891473</v>
      </c>
      <c r="AD34" s="128">
        <f>$AD$8*'[1]2b. Bank Price Per Transaction'!$J$50</f>
        <v>0</v>
      </c>
      <c r="AE34" s="129">
        <f>IF($AE$8=1,0,(($AE$8-1)*'[1]2b. Bank Price Per Transaction'!$J$54))</f>
        <v>2.0882701421800944</v>
      </c>
      <c r="AF34" s="129">
        <f>$AF$8*'[1]2b. Bank Price Per Transaction'!$J$56</f>
        <v>0.11833530805687202</v>
      </c>
      <c r="AG34" s="129">
        <f>$AG$8*'[1]2b. Bank Price Per Transaction'!$J$51</f>
        <v>0</v>
      </c>
      <c r="AH34" s="129">
        <f>$AH$8*'[1]2b. Bank Price Per Transaction'!$J$52</f>
        <v>0</v>
      </c>
      <c r="AI34" s="129">
        <f t="shared" ref="AI34:AI46" si="25">SUM(AD34:AH34)</f>
        <v>2.2066054502369665</v>
      </c>
      <c r="AJ34" s="132">
        <f>(AI34*'[1]11. Exchange Rates'!$C$14)/'[1]11. Exchange Rates'!$D$14</f>
        <v>4.8123385012919897</v>
      </c>
      <c r="AL34" s="128">
        <f>$AL$8*'[1]2b. Bank Price Per Transaction'!$J$50</f>
        <v>0</v>
      </c>
      <c r="AM34" s="129">
        <f>IF($AM$8=1,0,(($AM$8-1)*'[1]2b. Bank Price Per Transaction'!$J$54))</f>
        <v>0</v>
      </c>
      <c r="AN34" s="130">
        <f>$AN$8*'[1]2b. Bank Price Per Transaction'!$J$57</f>
        <v>0</v>
      </c>
      <c r="AO34" s="129">
        <f>$AO$8*'[1]2b. Bank Price Per Transaction'!$J$56</f>
        <v>0</v>
      </c>
      <c r="AP34" s="129">
        <f>$AP$8*'[1]2b. Bank Price Per Transaction'!$J$51</f>
        <v>0</v>
      </c>
      <c r="AQ34" s="129">
        <f>$AQ$8*'[1]2b. Bank Price Per Transaction'!$J$52</f>
        <v>0</v>
      </c>
      <c r="AR34" s="129">
        <f>$AR$8*'[1]2b. Bank Price Per Transaction'!$J$55</f>
        <v>2.8880331753554498</v>
      </c>
      <c r="AS34" s="80">
        <f t="shared" ref="AS34:AS46" si="26">SUM(AL34:AR34)</f>
        <v>2.8880331753554498</v>
      </c>
      <c r="AT34" s="132">
        <f>(AS34*'[1]11. Exchange Rates'!$C$14)/'[1]11. Exchange Rates'!$D$14</f>
        <v>6.2984496124031004</v>
      </c>
      <c r="AV34" s="128">
        <f>$AV$8*'[1]2b. Bank Price Per Transaction'!$J$50</f>
        <v>0</v>
      </c>
      <c r="AW34" s="129">
        <f>IF($AW$8=1,0,(($AW$8-1)*'[1]2b. Bank Price Per Transaction'!$J$54))</f>
        <v>0.69609004739336477</v>
      </c>
      <c r="AX34" s="130">
        <f>$AX$8*'[1]2b. Bank Price Per Transaction'!$J$57</f>
        <v>1.5699052132701419</v>
      </c>
      <c r="AY34" s="129">
        <f>$AY$8*'[1]2b. Bank Price Per Transaction'!$J$56</f>
        <v>1.3921800947867295</v>
      </c>
      <c r="AZ34" s="129">
        <f>$AZ$8*'[1]2b. Bank Price Per Transaction'!$J$51</f>
        <v>0</v>
      </c>
      <c r="BA34" s="129">
        <f>$BA$8*'[1]2b. Bank Price Per Transaction'!$J$52</f>
        <v>0</v>
      </c>
      <c r="BB34" s="129">
        <f>$BB$8*'[1]2b. Bank Price Per Transaction'!$J$55</f>
        <v>1.9253554502369665</v>
      </c>
      <c r="BC34" s="80">
        <f t="shared" ref="BC34:BC46" si="27">SUM(AV34:BB34)</f>
        <v>5.5835308056872028</v>
      </c>
      <c r="BD34" s="132">
        <f>(BC34*'[1]11. Exchange Rates'!$C$14)/'[1]11. Exchange Rates'!$D$14</f>
        <v>12.177002583979327</v>
      </c>
      <c r="BF34" s="128">
        <f>$BF$8*'[1]2b. Bank Price Per Transaction'!$J$50</f>
        <v>0</v>
      </c>
      <c r="BG34" s="130">
        <f>IF($BG$8=1,0,(($BG$8-1)*'[1]2b. Bank Price Per Transaction'!$J$54))</f>
        <v>0.13921800947867291</v>
      </c>
      <c r="BH34" s="130">
        <f>$BH$8*'[1]2b. Bank Price Per Transaction'!$J$57</f>
        <v>0.47097156398104256</v>
      </c>
      <c r="BI34" s="129">
        <f>$BI$8*'[1]2b. Bank Price Per Transaction'!$J$56</f>
        <v>0.55687203791469186</v>
      </c>
      <c r="BJ34" s="129">
        <f>$BJ$8*'[1]2b. Bank Price Per Transaction'!$J$51</f>
        <v>0</v>
      </c>
      <c r="BK34" s="129">
        <f>$BK$8*'[1]2b. Bank Price Per Transaction'!$J$52</f>
        <v>0</v>
      </c>
      <c r="BL34" s="129">
        <f t="shared" ref="BL34:BL46" si="28">SUM(BF34:BK34)</f>
        <v>1.1670616113744074</v>
      </c>
      <c r="BM34" s="131">
        <f>(BL34*'[1]11. Exchange Rates'!$C$14)/'[1]11. Exchange Rates'!$D$14</f>
        <v>2.545219638242894</v>
      </c>
      <c r="BO34" s="128">
        <f>$BO$8*'[1]2b. Bank Price Per Transaction'!$J$50</f>
        <v>0</v>
      </c>
      <c r="BP34" s="130">
        <f>IF($BP$8=1,0,(($BG$8-1)*'[1]2b. Bank Price Per Transaction'!$J$54))</f>
        <v>0.13921800947867291</v>
      </c>
      <c r="BQ34" s="130">
        <f>$BQ$8*'[1]2b. Bank Price Per Transaction'!$J$57</f>
        <v>0.78495260663507094</v>
      </c>
      <c r="BR34" s="129">
        <f>$BR$8*'[1]2b. Bank Price Per Transaction'!$J$56</f>
        <v>2.1578791469194307</v>
      </c>
      <c r="BS34" s="129">
        <f>$BS$8*'[1]2b. Bank Price Per Transaction'!$J$55</f>
        <v>0.38507109004739332</v>
      </c>
      <c r="BT34" s="129">
        <f>$BT$8*'[1]2b. Bank Price Per Transaction'!$J$52</f>
        <v>0</v>
      </c>
      <c r="BU34" s="129">
        <f t="shared" ref="BU34:BU46" si="29">SUM(BO34:BT34)</f>
        <v>3.4671208530805679</v>
      </c>
      <c r="BV34" s="132">
        <f>(BU34*'[1]11. Exchange Rates'!$C$14)/'[1]11. Exchange Rates'!$D$14</f>
        <v>7.561369509043927</v>
      </c>
    </row>
    <row r="35" spans="1:74">
      <c r="A35" s="67" t="s">
        <v>397</v>
      </c>
      <c r="B35" s="68" t="s">
        <v>394</v>
      </c>
      <c r="C35" s="96" t="s">
        <v>410</v>
      </c>
      <c r="D35" s="133">
        <f>'[1]1b. BB Price Per Transaction'!$B$37*'[1]9. Use Cases'!$E$16</f>
        <v>2.6126126126126121</v>
      </c>
      <c r="E35" s="134">
        <f>$E$8*'[1]1b. BB Price Per Transaction'!$B$41</f>
        <v>0</v>
      </c>
      <c r="F35" s="95">
        <f>$F$8*'[1]1b. BB Price Per Transaction'!$B$44</f>
        <v>0</v>
      </c>
      <c r="G35" s="134">
        <f>$G$8*'[1]1b. BB Price Per Transaction'!$B$43</f>
        <v>0</v>
      </c>
      <c r="H35" s="134">
        <f>$H$8*'[1]1b. BB Price Per Transaction'!$B$38</f>
        <v>0</v>
      </c>
      <c r="I35" s="134">
        <f>$I$8*'[1]1b. BB Price Per Transaction'!$B$39</f>
        <v>0</v>
      </c>
      <c r="J35" s="134">
        <f t="shared" si="22"/>
        <v>2.6126126126126121</v>
      </c>
      <c r="K35" s="135">
        <f>(J35*'[1]11. Exchange Rates'!$C$7)/'[1]11. Exchange Rates'!$D$7</f>
        <v>4.2647058823529411</v>
      </c>
      <c r="M35" s="133">
        <f>$M$8*'[1]1b. BB Price Per Transaction'!$B$37</f>
        <v>2.6126126126126121</v>
      </c>
      <c r="N35" s="134">
        <f>$N$8*'[1]1b. BB Price Per Transaction'!$B$41</f>
        <v>0</v>
      </c>
      <c r="O35" s="95">
        <f>$O$8*'[1]1b. BB Price Per Transaction'!$B$44</f>
        <v>0</v>
      </c>
      <c r="P35" s="134">
        <f>$P$8*'[1]1b. BB Price Per Transaction'!$B$43</f>
        <v>0</v>
      </c>
      <c r="Q35" s="134">
        <f>$Q$8*'[1]1b. BB Price Per Transaction'!$B$38</f>
        <v>0</v>
      </c>
      <c r="R35" s="134">
        <f>$R$8*'[1]1b. BB Price Per Transaction'!$B$39</f>
        <v>0</v>
      </c>
      <c r="S35" s="134">
        <f t="shared" si="23"/>
        <v>2.6126126126126121</v>
      </c>
      <c r="T35" s="135">
        <f>(S35*'[1]11. Exchange Rates'!$C$7)/'[1]11. Exchange Rates'!$D$7</f>
        <v>4.2647058823529411</v>
      </c>
      <c r="V35" s="133">
        <f>$V$8*'[1]1b. BB Price Per Transaction'!$B$37</f>
        <v>2.6126126126126121</v>
      </c>
      <c r="W35" s="134">
        <f>$W$8*'[1]1b. BB Price Per Transaction'!$B$41</f>
        <v>0</v>
      </c>
      <c r="X35" s="134">
        <f>$X$8*'[1]1b. BB Price Per Transaction'!$B$43</f>
        <v>0</v>
      </c>
      <c r="Y35" s="134">
        <f>$Y$8*'[1]1b. BB Price Per Transaction'!$B$38</f>
        <v>0</v>
      </c>
      <c r="Z35" s="134">
        <f>$Z$8*'[1]1b. BB Price Per Transaction'!$B$39</f>
        <v>0</v>
      </c>
      <c r="AA35" s="134">
        <f t="shared" si="24"/>
        <v>2.6126126126126121</v>
      </c>
      <c r="AB35" s="135">
        <f>(AA35*'[1]11. Exchange Rates'!$C$7)/'[1]11. Exchange Rates'!$D$7</f>
        <v>4.2647058823529411</v>
      </c>
      <c r="AD35" s="133">
        <f>$AD$8*'[1]1b. BB Price Per Transaction'!$B$37</f>
        <v>2.6126126126126121</v>
      </c>
      <c r="AE35" s="134">
        <f>$AE$8*'[1]1b. BB Price Per Transaction'!$B$41</f>
        <v>0</v>
      </c>
      <c r="AF35" s="134">
        <f>$AF$8*'[1]1b. BB Price Per Transaction'!$B$43</f>
        <v>0</v>
      </c>
      <c r="AG35" s="134">
        <f>$Y$8*'[1]1b. BB Price Per Transaction'!$B$38</f>
        <v>0</v>
      </c>
      <c r="AH35" s="134">
        <f>$AH$8*'[1]1b. BB Price Per Transaction'!$B$39</f>
        <v>0</v>
      </c>
      <c r="AI35" s="134">
        <f t="shared" si="25"/>
        <v>2.6126126126126121</v>
      </c>
      <c r="AJ35" s="135">
        <f>(AI35*'[1]11. Exchange Rates'!$C$7)/'[1]11. Exchange Rates'!$D$7</f>
        <v>4.2647058823529411</v>
      </c>
      <c r="AL35" s="133">
        <f>$AL$8*'[1]1b. BB Price Per Transaction'!$B$37</f>
        <v>2.6126126126126121</v>
      </c>
      <c r="AM35" s="134">
        <f>$AM$8*'[1]1b. BB Price Per Transaction'!$B$41</f>
        <v>0</v>
      </c>
      <c r="AN35" s="95">
        <f>$AN$8*'[1]1b. BB Price Per Transaction'!$B$44</f>
        <v>0</v>
      </c>
      <c r="AO35" s="134">
        <f>$AO$8*'[1]1b. BB Price Per Transaction'!$B$43</f>
        <v>0</v>
      </c>
      <c r="AP35" s="134">
        <f>$AP$8*'[1]1b. BB Price Per Transaction'!$B$38</f>
        <v>0</v>
      </c>
      <c r="AQ35" s="134">
        <f>$AQ$8*'[1]1b. BB Price Per Transaction'!$B$39</f>
        <v>0</v>
      </c>
      <c r="AR35" s="134">
        <f>$AR$8*'[1]1b. BB Price Per Transaction'!$B$42</f>
        <v>0</v>
      </c>
      <c r="AS35" s="134">
        <f t="shared" si="26"/>
        <v>2.6126126126126121</v>
      </c>
      <c r="AT35" s="135">
        <f>(AS35*'[1]11. Exchange Rates'!$C$7)/'[1]11. Exchange Rates'!$D$7</f>
        <v>4.2647058823529411</v>
      </c>
      <c r="AV35" s="133">
        <f>$AV$8*'[1]1b. BB Price Per Transaction'!$B$37</f>
        <v>2.6126126126126121</v>
      </c>
      <c r="AW35" s="134">
        <f>$AW$8*'[1]1b. BB Price Per Transaction'!$B$41</f>
        <v>0</v>
      </c>
      <c r="AX35" s="95">
        <f>$AX$8*'[1]1b. BB Price Per Transaction'!$B$44</f>
        <v>0</v>
      </c>
      <c r="AY35" s="134">
        <f>$AY$8*'[1]1b. BB Price Per Transaction'!$B$43</f>
        <v>0</v>
      </c>
      <c r="AZ35" s="134">
        <f>$AZ$8*'[1]1b. BB Price Per Transaction'!$B$38</f>
        <v>0</v>
      </c>
      <c r="BA35" s="134">
        <f>$BA$8*'[1]1b. BB Price Per Transaction'!$B$39</f>
        <v>0</v>
      </c>
      <c r="BB35" s="134">
        <f>$BB$8*'[1]1b. BB Price Per Transaction'!$B$42</f>
        <v>0</v>
      </c>
      <c r="BC35" s="134">
        <f t="shared" si="27"/>
        <v>2.6126126126126121</v>
      </c>
      <c r="BD35" s="135">
        <f>(BC35*'[1]11. Exchange Rates'!$C$7)/'[1]11. Exchange Rates'!$D$7</f>
        <v>4.2647058823529411</v>
      </c>
      <c r="BF35" s="133">
        <f>$BF$8*'[1]1b. BB Price Per Transaction'!$B$37</f>
        <v>2.6126126126126121</v>
      </c>
      <c r="BG35" s="134">
        <f>$BG$8*'[1]1b. BB Price Per Transaction'!$B$41</f>
        <v>0</v>
      </c>
      <c r="BH35" s="95">
        <f>$BH$8*'[1]1b. BB Price Per Transaction'!$B$44</f>
        <v>0</v>
      </c>
      <c r="BI35" s="134">
        <f>$BI$8*'[1]1b. BB Price Per Transaction'!$B$43</f>
        <v>0</v>
      </c>
      <c r="BJ35" s="134">
        <f>$BJ$8*'[1]1b. BB Price Per Transaction'!$B$38</f>
        <v>0</v>
      </c>
      <c r="BK35" s="134">
        <f>$BK$8*'[1]1b. BB Price Per Transaction'!$B$39</f>
        <v>0</v>
      </c>
      <c r="BL35" s="134">
        <f t="shared" si="28"/>
        <v>2.6126126126126121</v>
      </c>
      <c r="BM35" s="135">
        <f>(BL35*'[1]11. Exchange Rates'!$C$7)/'[1]11. Exchange Rates'!$D$7</f>
        <v>4.2647058823529411</v>
      </c>
      <c r="BO35" s="133">
        <f>$BO$8*'[1]1b. BB Price Per Transaction'!$B$37</f>
        <v>2.6126126126126121</v>
      </c>
      <c r="BP35" s="134">
        <f>$BP$8*'[1]1b. BB Price Per Transaction'!$B$41</f>
        <v>0</v>
      </c>
      <c r="BQ35" s="95">
        <f>$BQ$8*'[1]1b. BB Price Per Transaction'!$B$44</f>
        <v>0</v>
      </c>
      <c r="BR35" s="134">
        <f>$BR$8*'[1]1b. BB Price Per Transaction'!$B$43</f>
        <v>0</v>
      </c>
      <c r="BS35" s="134">
        <f>$BS$8*'[1]1b. BB Price Per Transaction'!$B$42</f>
        <v>0</v>
      </c>
      <c r="BT35" s="134">
        <f>$BT$8*'[1]1b. BB Price Per Transaction'!$B$39</f>
        <v>0</v>
      </c>
      <c r="BU35" s="134">
        <f t="shared" si="29"/>
        <v>2.6126126126126121</v>
      </c>
      <c r="BV35" s="135">
        <f>(BU35*'[1]11. Exchange Rates'!$C$7)/'[1]11. Exchange Rates'!$D$7</f>
        <v>4.2647058823529411</v>
      </c>
    </row>
    <row r="36" spans="1:74">
      <c r="A36" s="67" t="s">
        <v>395</v>
      </c>
      <c r="B36" s="68" t="s">
        <v>394</v>
      </c>
      <c r="C36" s="67" t="s">
        <v>411</v>
      </c>
      <c r="D36" s="133">
        <f>$D$8*'[1]1b. BB Price Per Transaction'!$C$37</f>
        <v>2.2522522522522519</v>
      </c>
      <c r="E36" s="134">
        <f>$E$8*'[1]1b. BB Price Per Transaction'!$C$41</f>
        <v>0</v>
      </c>
      <c r="F36" s="95">
        <f>$F$8*'[1]1b. BB Price Per Transaction'!$C$44</f>
        <v>0</v>
      </c>
      <c r="G36" s="134">
        <f>$G$8*'[1]1b. BB Price Per Transaction'!$C$43</f>
        <v>0</v>
      </c>
      <c r="H36" s="134">
        <f>$H$8*'[1]1b. BB Price Per Transaction'!$C$38</f>
        <v>0</v>
      </c>
      <c r="I36" s="134">
        <f>$I$8*'[1]1b. BB Price Per Transaction'!$C$39</f>
        <v>0</v>
      </c>
      <c r="J36" s="134">
        <f t="shared" si="22"/>
        <v>2.2522522522522519</v>
      </c>
      <c r="K36" s="135">
        <f>(J36*'[1]11. Exchange Rates'!$C$7)/'[1]11. Exchange Rates'!$D$7</f>
        <v>3.6764705882352939</v>
      </c>
      <c r="M36" s="133">
        <f>$M$8*'[1]1b. BB Price Per Transaction'!$C$37</f>
        <v>2.2522522522522519</v>
      </c>
      <c r="N36" s="134">
        <f>$N$8*'[1]1b. BB Price Per Transaction'!$C$41</f>
        <v>0</v>
      </c>
      <c r="O36" s="95">
        <f>$O$8*'[1]1b. BB Price Per Transaction'!$C$44</f>
        <v>0</v>
      </c>
      <c r="P36" s="134">
        <f>$P$8*'[1]1b. BB Price Per Transaction'!$C$43</f>
        <v>0</v>
      </c>
      <c r="Q36" s="134">
        <f>$Q$8*'[1]1b. BB Price Per Transaction'!$C$38</f>
        <v>0</v>
      </c>
      <c r="R36" s="134">
        <f>$I$8*'[1]1b. BB Price Per Transaction'!$C$39</f>
        <v>0</v>
      </c>
      <c r="S36" s="134">
        <f t="shared" si="23"/>
        <v>2.2522522522522519</v>
      </c>
      <c r="T36" s="135">
        <f>(S36*'[1]11. Exchange Rates'!$C$7)/'[1]11. Exchange Rates'!$D$7</f>
        <v>3.6764705882352939</v>
      </c>
      <c r="V36" s="133">
        <f>$V$8*'[1]1b. BB Price Per Transaction'!$C$37</f>
        <v>2.2522522522522519</v>
      </c>
      <c r="W36" s="134">
        <f>$W$8*'[1]1b. BB Price Per Transaction'!$C$41</f>
        <v>0</v>
      </c>
      <c r="X36" s="134">
        <f>$X$8*'[1]1b. BB Price Per Transaction'!$C$43</f>
        <v>0</v>
      </c>
      <c r="Y36" s="134">
        <f>$Y$8*'[1]1b. BB Price Per Transaction'!$C$38</f>
        <v>0</v>
      </c>
      <c r="Z36" s="134">
        <f>$Z$8*'[1]1b. BB Price Per Transaction'!$C$39</f>
        <v>0</v>
      </c>
      <c r="AA36" s="134">
        <f t="shared" si="24"/>
        <v>2.2522522522522519</v>
      </c>
      <c r="AB36" s="135">
        <f>(AA36*'[1]11. Exchange Rates'!$C$7)/'[1]11. Exchange Rates'!$D$7</f>
        <v>3.6764705882352939</v>
      </c>
      <c r="AD36" s="133">
        <f>$BO$8*'[1]1b. BB Price Per Transaction'!$C$37</f>
        <v>2.2522522522522519</v>
      </c>
      <c r="AE36" s="134">
        <f>$AE$8*'[1]1b. BB Price Per Transaction'!$C$41</f>
        <v>0</v>
      </c>
      <c r="AF36" s="134">
        <f>$AF$8*'[1]1b. BB Price Per Transaction'!$C$43</f>
        <v>0</v>
      </c>
      <c r="AG36" s="134">
        <f>$Y$8*'[1]1b. BB Price Per Transaction'!$C$38</f>
        <v>0</v>
      </c>
      <c r="AH36" s="134">
        <f>$AH$8*'[1]1b. BB Price Per Transaction'!$C$39</f>
        <v>0</v>
      </c>
      <c r="AI36" s="134">
        <f t="shared" si="25"/>
        <v>2.2522522522522519</v>
      </c>
      <c r="AJ36" s="135">
        <f>(AI36*'[1]11. Exchange Rates'!$C$7)/'[1]11. Exchange Rates'!$D$7</f>
        <v>3.6764705882352939</v>
      </c>
      <c r="AL36" s="133">
        <f>$AL$8*'[1]1b. BB Price Per Transaction'!$C$37</f>
        <v>2.2522522522522519</v>
      </c>
      <c r="AM36" s="134">
        <f>$AM$8*'[1]1b. BB Price Per Transaction'!$C$41</f>
        <v>0</v>
      </c>
      <c r="AN36" s="95">
        <f>$AN$8*'[1]1b. BB Price Per Transaction'!$C$44</f>
        <v>0</v>
      </c>
      <c r="AO36" s="134">
        <f>$AO$8*'[1]1b. BB Price Per Transaction'!$C$43</f>
        <v>0</v>
      </c>
      <c r="AP36" s="134">
        <f>$AP$8*'[1]1b. BB Price Per Transaction'!$C$38</f>
        <v>0</v>
      </c>
      <c r="AQ36" s="134">
        <f>$AQ$8*'[1]1b. BB Price Per Transaction'!$C$39</f>
        <v>0</v>
      </c>
      <c r="AR36" s="134">
        <f>$AR$8*'[1]1b. BB Price Per Transaction'!$C$42</f>
        <v>0</v>
      </c>
      <c r="AS36" s="134">
        <f t="shared" si="26"/>
        <v>2.2522522522522519</v>
      </c>
      <c r="AT36" s="135">
        <f>(AS36*'[1]11. Exchange Rates'!$C$7)/'[1]11. Exchange Rates'!$D$7</f>
        <v>3.6764705882352939</v>
      </c>
      <c r="AV36" s="133">
        <f>$AV$8*'[1]1b. BB Price Per Transaction'!$C$37</f>
        <v>2.2522522522522519</v>
      </c>
      <c r="AW36" s="134">
        <f>$AW$8*'[1]1b. BB Price Per Transaction'!$C$41</f>
        <v>0</v>
      </c>
      <c r="AX36" s="95">
        <f>$AX$8*'[1]1b. BB Price Per Transaction'!$C$44</f>
        <v>0</v>
      </c>
      <c r="AY36" s="134">
        <f>$AY$8*'[1]1b. BB Price Per Transaction'!$C$43</f>
        <v>0</v>
      </c>
      <c r="AZ36" s="134">
        <f>$AZ$8*'[1]1b. BB Price Per Transaction'!$C$38</f>
        <v>0</v>
      </c>
      <c r="BA36" s="134">
        <f>$BA$8*'[1]1b. BB Price Per Transaction'!$C$39</f>
        <v>0</v>
      </c>
      <c r="BB36" s="134">
        <f>$BB$8*'[1]1b. BB Price Per Transaction'!$C$42</f>
        <v>0</v>
      </c>
      <c r="BC36" s="134">
        <f t="shared" si="27"/>
        <v>2.2522522522522519</v>
      </c>
      <c r="BD36" s="135">
        <f>(BC36*'[1]11. Exchange Rates'!$C$7)/'[1]11. Exchange Rates'!$D$7</f>
        <v>3.6764705882352939</v>
      </c>
      <c r="BF36" s="133">
        <f>$BF$8*'[1]2b. Bank Price Per Transaction'!$C$50</f>
        <v>2.2522522522522519</v>
      </c>
      <c r="BG36" s="134">
        <f>$BG$8*'[1]1b. BB Price Per Transaction'!$C$41</f>
        <v>0</v>
      </c>
      <c r="BH36" s="95">
        <f>$BH$8*'[1]1b. BB Price Per Transaction'!$C$44</f>
        <v>0</v>
      </c>
      <c r="BI36" s="134">
        <f>$BI$8*'[1]1b. BB Price Per Transaction'!$C$43</f>
        <v>0</v>
      </c>
      <c r="BJ36" s="134">
        <f>$BJ$8*'[1]1b. BB Price Per Transaction'!$C$38</f>
        <v>0</v>
      </c>
      <c r="BK36" s="134">
        <f>$BK$8*'[1]1b. BB Price Per Transaction'!$C$39</f>
        <v>0</v>
      </c>
      <c r="BL36" s="134">
        <f t="shared" si="28"/>
        <v>2.2522522522522519</v>
      </c>
      <c r="BM36" s="135">
        <f>(BL36*'[1]11. Exchange Rates'!$C$7)/'[1]11. Exchange Rates'!$D$7</f>
        <v>3.6764705882352939</v>
      </c>
      <c r="BO36" s="133">
        <f>$BO$8*'[1]1b. BB Price Per Transaction'!$C$37</f>
        <v>2.2522522522522519</v>
      </c>
      <c r="BP36" s="134">
        <f>$BP$8*'[1]1b. BB Price Per Transaction'!$C$41</f>
        <v>0</v>
      </c>
      <c r="BQ36" s="95">
        <f>$BQ$8*'[1]1b. BB Price Per Transaction'!$C$44</f>
        <v>0</v>
      </c>
      <c r="BR36" s="134">
        <f>$BR$8*'[1]1b. BB Price Per Transaction'!$C$43</f>
        <v>0</v>
      </c>
      <c r="BS36" s="134">
        <f>$BS$8*'[1]1b. BB Price Per Transaction'!$C$42</f>
        <v>0</v>
      </c>
      <c r="BT36" s="134">
        <f>$BT$8*'[1]1b. BB Price Per Transaction'!$C$39</f>
        <v>0</v>
      </c>
      <c r="BU36" s="134">
        <f t="shared" si="29"/>
        <v>2.2522522522522519</v>
      </c>
      <c r="BV36" s="135">
        <f>(BU36*'[1]11. Exchange Rates'!$C$7)/'[1]11. Exchange Rates'!$D$7</f>
        <v>3.6764705882352939</v>
      </c>
    </row>
    <row r="37" spans="1:74">
      <c r="A37" s="67" t="s">
        <v>412</v>
      </c>
      <c r="B37" s="68" t="s">
        <v>376</v>
      </c>
      <c r="C37" s="67" t="s">
        <v>413</v>
      </c>
      <c r="D37" s="136">
        <f>$D$8*'[1]2b. Bank Price Per Transaction'!$D$50</f>
        <v>11.087334077657859</v>
      </c>
      <c r="E37" s="137">
        <f>$E$8*'[1]2b. Bank Price Per Transaction'!D$54</f>
        <v>0.18608113137327875</v>
      </c>
      <c r="F37" s="138">
        <f>$F$8*'[1]2b. Bank Price Per Transaction'!$D$57</f>
        <v>0</v>
      </c>
      <c r="G37" s="137">
        <f>$G$8*'[1]2b. Bank Price Per Transaction'!$D$56</f>
        <v>0</v>
      </c>
      <c r="H37" s="137">
        <f>$H$8*'[1]2b. Bank Price Per Transaction'!$D$51</f>
        <v>0</v>
      </c>
      <c r="I37" s="137">
        <f>$I$8*'[1]2b. Bank Price Per Transaction'!$D$52</f>
        <v>0</v>
      </c>
      <c r="J37" s="137">
        <f t="shared" si="22"/>
        <v>11.273415209031137</v>
      </c>
      <c r="K37" s="139">
        <f>(J37*'[1]11. Exchange Rates'!$C$9)/'[1]11. Exchange Rates'!$D$9</f>
        <v>21.073196748872423</v>
      </c>
      <c r="M37" s="136">
        <f>$M$32*'[1]2b. Bank Price Per Transaction'!$D$50</f>
        <v>11.087334077657859</v>
      </c>
      <c r="N37" s="137">
        <f>$N$32*'[1]2b. Bank Price Per Transaction'!$D$54</f>
        <v>0</v>
      </c>
      <c r="O37" s="138">
        <f>$O$32*'[1]2b. Bank Price Per Transaction'!$D$57</f>
        <v>0</v>
      </c>
      <c r="P37" s="137">
        <f>$P$32*'[1]2b. Bank Price Per Transaction'!$D$56</f>
        <v>0.10234462225530332</v>
      </c>
      <c r="Q37" s="137">
        <f>$Q$32*'[1]2b. Bank Price Per Transaction'!$D$51</f>
        <v>0</v>
      </c>
      <c r="R37" s="137">
        <f>$R$32*'[1]2b. Bank Price Per Transaction'!$D$52</f>
        <v>0</v>
      </c>
      <c r="S37" s="137">
        <f t="shared" si="23"/>
        <v>11.189678699913163</v>
      </c>
      <c r="T37" s="139">
        <f>(S37*'[1]11. Exchange Rates'!$C$9)/'[1]11. Exchange Rates'!$D$9</f>
        <v>20.916669565318212</v>
      </c>
      <c r="V37" s="136">
        <f>$V$32*'[1]2b. Bank Price Per Transaction'!$D$50</f>
        <v>11.087334077657859</v>
      </c>
      <c r="W37" s="137">
        <f>$W$32*'[1]2b. Bank Price Per Transaction'!$D$54</f>
        <v>0.3721622627465575</v>
      </c>
      <c r="X37" s="137">
        <f>$X$32*'[1]2b. Bank Price Per Transaction'!$D$56</f>
        <v>0.20468924451060663</v>
      </c>
      <c r="Y37" s="137">
        <f>$Y$32*'[1]2b. Bank Price Per Transaction'!$D$51</f>
        <v>0</v>
      </c>
      <c r="Z37" s="137">
        <f>$Z$32*'[1]2b. Bank Price Per Transaction'!$D$52</f>
        <v>0</v>
      </c>
      <c r="AA37" s="137">
        <f t="shared" si="24"/>
        <v>11.664185584915025</v>
      </c>
      <c r="AB37" s="139">
        <f>(AA37*'[1]11. Exchange Rates'!$C$9)/'[1]11. Exchange Rates'!$D$9</f>
        <v>21.803656938792077</v>
      </c>
      <c r="AD37" s="136">
        <f>$AD$32*'[1]2b. Bank Price Per Transaction'!D$50</f>
        <v>11.087334077657859</v>
      </c>
      <c r="AE37" s="137">
        <f>$AE$32*'[1]2b. Bank Price Per Transaction'!$D$54</f>
        <v>0.74432452549311501</v>
      </c>
      <c r="AF37" s="137">
        <f>$AF$32*'[1]2b. Bank Price Per Transaction'!$D$56</f>
        <v>1.7398585783401564E-2</v>
      </c>
      <c r="AG37" s="137">
        <f>$Y$32*'[1]2b. Bank Price Per Transaction'!$D$51</f>
        <v>0</v>
      </c>
      <c r="AH37" s="137">
        <f>$AH$32*'[1]2b. Bank Price Per Transaction'!$D$52</f>
        <v>0</v>
      </c>
      <c r="AI37" s="137">
        <f t="shared" si="25"/>
        <v>11.849057188934376</v>
      </c>
      <c r="AJ37" s="139">
        <f>(AI37*'[1]11. Exchange Rates'!$C$9)/'[1]11. Exchange Rates'!$D$9</f>
        <v>22.149234176261203</v>
      </c>
      <c r="AL37" s="133">
        <f>$AL$8*'[1]2b. Bank Price Per Transaction'!$D$50</f>
        <v>11.087334077657859</v>
      </c>
      <c r="AM37" s="134">
        <f>$AM$32*'[1]2b. Bank Price Per Transaction'!$D$54</f>
        <v>0.18608113137327875</v>
      </c>
      <c r="AN37" s="95">
        <f>$AN$32*'[1]2b. Bank Price Per Transaction'!$D$57</f>
        <v>0</v>
      </c>
      <c r="AO37" s="134">
        <f>$AO$32*'[1]2b. Bank Price Per Transaction'!$D$56</f>
        <v>0</v>
      </c>
      <c r="AP37" s="134">
        <f>$AP$32*'[1]2b. Bank Price Per Transaction'!$D$51</f>
        <v>0</v>
      </c>
      <c r="AQ37" s="134">
        <f>$AQ$32*'[1]2b. Bank Price Per Transaction'!$D$52</f>
        <v>0</v>
      </c>
      <c r="AR37" s="134">
        <f>$AR$32*'[1]2b. Bank Price Per Transaction'!$D$55</f>
        <v>0</v>
      </c>
      <c r="AS37" s="134">
        <f t="shared" si="26"/>
        <v>11.273415209031137</v>
      </c>
      <c r="AT37" s="135">
        <f>(AS37*'[1]11. Exchange Rates'!$C$9)/'[1]11. Exchange Rates'!$D$9</f>
        <v>21.073196748872423</v>
      </c>
      <c r="AV37" s="133">
        <f>$AV$32*'[1]2b. Bank Price Per Transaction'!$D$50</f>
        <v>11.087334077657859</v>
      </c>
      <c r="AW37" s="134">
        <f>$AW$32*'[1]2b. Bank Price Per Transaction'!$D$54</f>
        <v>0.3721622627465575</v>
      </c>
      <c r="AX37" s="95">
        <f>$AX$32*'[1]2b. Bank Price Per Transaction'!$D$57</f>
        <v>0</v>
      </c>
      <c r="AY37" s="134">
        <f>$AY$32*'[1]2b. Bank Price Per Transaction'!$D$56</f>
        <v>0.20468924451060663</v>
      </c>
      <c r="AZ37" s="134">
        <f>$AZ$32*'[1]2b. Bank Price Per Transaction'!$D$51</f>
        <v>0</v>
      </c>
      <c r="BA37" s="134">
        <f>$BA$32*'[1]2b. Bank Price Per Transaction'!$D$52</f>
        <v>0</v>
      </c>
      <c r="BB37" s="134">
        <f>$BB$32*'[1]2b. Bank Price Per Transaction'!$D$55</f>
        <v>0</v>
      </c>
      <c r="BC37" s="134">
        <f t="shared" si="27"/>
        <v>11.664185584915025</v>
      </c>
      <c r="BD37" s="135">
        <f>(BC37*'[1]11. Exchange Rates'!$C$9)/'[1]11. Exchange Rates'!$D$9</f>
        <v>21.803656938792077</v>
      </c>
      <c r="BF37" s="136">
        <f>$BF$32*'[1]2b. Bank Price Per Transaction'!$D$50</f>
        <v>11.087334077657859</v>
      </c>
      <c r="BG37" s="137">
        <f>$BG$32*'[1]2b. Bank Price Per Transaction'!$D$54</f>
        <v>0.22329735764793449</v>
      </c>
      <c r="BH37" s="138">
        <f>$BH$32*'[1]2b. Bank Price Per Transaction'!$D$57</f>
        <v>0</v>
      </c>
      <c r="BI37" s="137">
        <f>$BI$8*'[1]1b. BB Price Per Transaction'!$G$43</f>
        <v>0.48</v>
      </c>
      <c r="BJ37" s="137">
        <f>$BJ$32*'[1]2b. Bank Price Per Transaction'!$D$51</f>
        <v>0</v>
      </c>
      <c r="BK37" s="137">
        <f>$BK$32*'[1]2b. Bank Price Per Transaction'!$D$52</f>
        <v>0</v>
      </c>
      <c r="BL37" s="137">
        <f t="shared" si="28"/>
        <v>11.790631435305794</v>
      </c>
      <c r="BM37" s="139">
        <f>(BL37*'[1]11. Exchange Rates'!$C$9)/'[1]11. Exchange Rates'!$D$9</f>
        <v>22.040019942722644</v>
      </c>
      <c r="BO37" s="133">
        <f>$BO$32*'[1]2b. Bank Price Per Transaction'!$D$50</f>
        <v>11.087334077657859</v>
      </c>
      <c r="BP37" s="134">
        <f>$BP$32*'[1]2b. Bank Price Per Transaction'!$D$54</f>
        <v>0.22329735764793449</v>
      </c>
      <c r="BQ37" s="95">
        <f>$BQ$32*'[1]2b. Bank Price Per Transaction'!$D$57</f>
        <v>0</v>
      </c>
      <c r="BR37" s="134">
        <f>$BR$32*'[1]2b. Bank Price Per Transaction'!$D$56</f>
        <v>0.31726832899144031</v>
      </c>
      <c r="BS37" s="134">
        <f>$BS$32*'[1]2b. Bank Price Per Transaction'!$D$55</f>
        <v>0</v>
      </c>
      <c r="BT37" s="134">
        <f>$BT$32*'[1]2b. Bank Price Per Transaction'!$D$52</f>
        <v>0</v>
      </c>
      <c r="BU37" s="134">
        <f t="shared" si="29"/>
        <v>11.627899764297235</v>
      </c>
      <c r="BV37" s="135">
        <f>(BU37*'[1]11. Exchange Rates'!$C$9)/'[1]11. Exchange Rates'!$D$9</f>
        <v>21.735828492585252</v>
      </c>
    </row>
    <row r="38" spans="1:74">
      <c r="A38" s="67" t="s">
        <v>412</v>
      </c>
      <c r="B38" s="68" t="s">
        <v>376</v>
      </c>
      <c r="C38" s="67" t="s">
        <v>414</v>
      </c>
      <c r="D38" s="133">
        <f>$D$8*'[1]2b. Bank Price Per Transaction'!$E$50</f>
        <v>1.8763180746805606</v>
      </c>
      <c r="E38" s="134">
        <f>$E$8*'[1]2b. Bank Price Per Transaction'!E$54</f>
        <v>0.18608113137327875</v>
      </c>
      <c r="F38" s="95">
        <f>$F$8*'[1]2b. Bank Price Per Transaction'!$E$57</f>
        <v>0</v>
      </c>
      <c r="G38" s="134">
        <f>$G$8*'[1]2b. Bank Price Per Transaction'!$E$56</f>
        <v>0</v>
      </c>
      <c r="H38" s="134">
        <f>$H$8*'[1]2b. Bank Price Per Transaction'!$E$51</f>
        <v>0</v>
      </c>
      <c r="I38" s="134">
        <f>$I$8*'[1]2b. Bank Price Per Transaction'!$E$52</f>
        <v>0</v>
      </c>
      <c r="J38" s="134">
        <f t="shared" si="22"/>
        <v>2.0623992060538394</v>
      </c>
      <c r="K38" s="135">
        <f>(J38*'[1]11. Exchange Rates'!$C$9)/'[1]11. Exchange Rates'!$D$9</f>
        <v>3.85520655790926</v>
      </c>
      <c r="M38" s="133">
        <f>$M$32*'[1]2b. Bank Price Per Transaction'!$E$50</f>
        <v>1.8763180746805606</v>
      </c>
      <c r="N38" s="134">
        <f>$N$32*'[1]2b. Bank Price Per Transaction'!$E$54</f>
        <v>0</v>
      </c>
      <c r="O38" s="95">
        <f>$O$32*'[1]2b. Bank Price Per Transaction'!$E$57</f>
        <v>0</v>
      </c>
      <c r="P38" s="134">
        <f>$P$32*'[1]2b. Bank Price Per Transaction'!$E$56</f>
        <v>0.10234462225530332</v>
      </c>
      <c r="Q38" s="134">
        <f>$Q$32*'[1]2b. Bank Price Per Transaction'!$E$51</f>
        <v>0</v>
      </c>
      <c r="R38" s="134">
        <f>$R$32*'[1]2b. Bank Price Per Transaction'!$E$52</f>
        <v>0</v>
      </c>
      <c r="S38" s="134">
        <f t="shared" si="23"/>
        <v>1.9786626969358638</v>
      </c>
      <c r="T38" s="135">
        <f>(S38*'[1]11. Exchange Rates'!$C$9)/'[1]11. Exchange Rates'!$D$9</f>
        <v>3.6986793743550495</v>
      </c>
      <c r="V38" s="133">
        <f>$V$32*'[1]2b. Bank Price Per Transaction'!$E$50</f>
        <v>1.8763180746805606</v>
      </c>
      <c r="W38" s="134">
        <f>$W$32*'[1]2b. Bank Price Per Transaction'!$E$54</f>
        <v>0.3721622627465575</v>
      </c>
      <c r="X38" s="134">
        <f>$X$32*'[1]2b. Bank Price Per Transaction'!$E$56</f>
        <v>0.20468924451060663</v>
      </c>
      <c r="Y38" s="134">
        <f>$Y$32*'[1]2b. Bank Price Per Transaction'!$E$51</f>
        <v>0</v>
      </c>
      <c r="Z38" s="134">
        <f>$Z$32*'[1]2b. Bank Price Per Transaction'!$E$52</f>
        <v>0</v>
      </c>
      <c r="AA38" s="134">
        <f t="shared" si="24"/>
        <v>2.4531695819377246</v>
      </c>
      <c r="AB38" s="135">
        <f>(AA38*'[1]11. Exchange Rates'!$C$9)/'[1]11. Exchange Rates'!$D$9</f>
        <v>4.5856667478289097</v>
      </c>
      <c r="AD38" s="133">
        <f>$AD$32*'[1]2b. Bank Price Per Transaction'!E$50</f>
        <v>1.8763180746805606</v>
      </c>
      <c r="AE38" s="134">
        <f>$AE$32*'[1]2b. Bank Price Per Transaction'!$E$54</f>
        <v>0.74432452549311501</v>
      </c>
      <c r="AF38" s="134">
        <f>$AF$32*'[1]2b. Bank Price Per Transaction'!$E$56</f>
        <v>1.7398585783401564E-2</v>
      </c>
      <c r="AG38" s="134">
        <f>$Y$32*'[1]2b. Bank Price Per Transaction'!$E$51</f>
        <v>0</v>
      </c>
      <c r="AH38" s="134">
        <f>$AH$32*'[1]2b. Bank Price Per Transaction'!$E$52</f>
        <v>0</v>
      </c>
      <c r="AI38" s="134">
        <f t="shared" si="25"/>
        <v>2.6380411859570767</v>
      </c>
      <c r="AJ38" s="135">
        <f>(AI38*'[1]11. Exchange Rates'!$C$9)/'[1]11. Exchange Rates'!$D$9</f>
        <v>4.9312439852980381</v>
      </c>
      <c r="AL38" s="136">
        <f>$AL$8*'[1]2b. Bank Price Per Transaction'!$E$50</f>
        <v>1.8763180746805606</v>
      </c>
      <c r="AM38" s="137">
        <f>$AM$32*'[1]2b. Bank Price Per Transaction'!$E$54</f>
        <v>0.18608113137327875</v>
      </c>
      <c r="AN38" s="138">
        <f>$AN$32*'[1]2b. Bank Price Per Transaction'!$E$57</f>
        <v>0</v>
      </c>
      <c r="AO38" s="137">
        <f>$AO$32*'[1]2b. Bank Price Per Transaction'!$E$56</f>
        <v>0</v>
      </c>
      <c r="AP38" s="137">
        <f>$AP$32*'[1]2b. Bank Price Per Transaction'!$E$51</f>
        <v>0</v>
      </c>
      <c r="AQ38" s="137">
        <f>$AQ$32*'[1]2b. Bank Price Per Transaction'!$E$52</f>
        <v>0</v>
      </c>
      <c r="AR38" s="137">
        <f>$AR$32*'[1]2b. Bank Price Per Transaction'!$E$55</f>
        <v>0</v>
      </c>
      <c r="AS38" s="137">
        <f t="shared" si="26"/>
        <v>2.0623992060538394</v>
      </c>
      <c r="AT38" s="139">
        <f>(AS38*'[1]11. Exchange Rates'!$C$9)/'[1]11. Exchange Rates'!$D$9</f>
        <v>3.85520655790926</v>
      </c>
      <c r="AV38" s="136">
        <f>$AV$32*'[1]2b. Bank Price Per Transaction'!$E$50</f>
        <v>1.8763180746805606</v>
      </c>
      <c r="AW38" s="137">
        <f>$AW$32*'[1]2b. Bank Price Per Transaction'!$E$54</f>
        <v>0.3721622627465575</v>
      </c>
      <c r="AX38" s="138">
        <f>$AX$32*'[1]2b. Bank Price Per Transaction'!$E$57</f>
        <v>0</v>
      </c>
      <c r="AY38" s="137">
        <f>$AY$32*'[1]2b. Bank Price Per Transaction'!$E$56</f>
        <v>0.20468924451060663</v>
      </c>
      <c r="AZ38" s="137">
        <f>$AZ$32*'[1]2b. Bank Price Per Transaction'!$E$51</f>
        <v>0</v>
      </c>
      <c r="BA38" s="137">
        <f>$BA$32*'[1]2b. Bank Price Per Transaction'!$E$52</f>
        <v>0</v>
      </c>
      <c r="BB38" s="137">
        <f>$BB$32*'[1]2b. Bank Price Per Transaction'!$E$55</f>
        <v>0</v>
      </c>
      <c r="BC38" s="137">
        <f t="shared" si="27"/>
        <v>2.4531695819377246</v>
      </c>
      <c r="BD38" s="139">
        <f>(BC38*'[1]11. Exchange Rates'!$C$9)/'[1]11. Exchange Rates'!$D$9</f>
        <v>4.5856667478289097</v>
      </c>
      <c r="BF38" s="133">
        <f>$BF$32*'[1]2b. Bank Price Per Transaction'!$E$50</f>
        <v>1.8763180746805606</v>
      </c>
      <c r="BG38" s="134">
        <f>$BG$32*'[1]2b. Bank Price Per Transaction'!$E$54</f>
        <v>0.22329735764793449</v>
      </c>
      <c r="BH38" s="95">
        <f>$BH$32*'[1]2b. Bank Price Per Transaction'!$E$57</f>
        <v>0</v>
      </c>
      <c r="BI38" s="134">
        <f>$BI$8*'[1]2b. Bank Price Per Transaction'!$E$56</f>
        <v>8.1875697804242656E-2</v>
      </c>
      <c r="BJ38" s="134">
        <f>$BJ$32*'[1]2b. Bank Price Per Transaction'!$E$51</f>
        <v>0</v>
      </c>
      <c r="BK38" s="134">
        <f>$BK$32*'[1]2b. Bank Price Per Transaction'!$E$52</f>
        <v>0</v>
      </c>
      <c r="BL38" s="134">
        <f t="shared" si="28"/>
        <v>2.1814911301327378</v>
      </c>
      <c r="BM38" s="135">
        <f>(BL38*'[1]11. Exchange Rates'!$C$7)/'[1]11. Exchange Rates'!$D$7</f>
        <v>3.5609634624225577</v>
      </c>
      <c r="BO38" s="136">
        <f>$BO$32*'[1]2b. Bank Price Per Transaction'!$E$50</f>
        <v>1.8763180746805606</v>
      </c>
      <c r="BP38" s="137">
        <f>$BP$32*'[1]2b. Bank Price Per Transaction'!$E$54</f>
        <v>0.22329735764793449</v>
      </c>
      <c r="BQ38" s="138">
        <f>$BQ$32*'[1]2b. Bank Price Per Transaction'!$E$57</f>
        <v>0</v>
      </c>
      <c r="BR38" s="137">
        <f>$BR$32*'[1]2b. Bank Price Per Transaction'!$E$56</f>
        <v>0.31726832899144031</v>
      </c>
      <c r="BS38" s="137">
        <f>$BS$32*'[1]2b. Bank Price Per Transaction'!$E$55</f>
        <v>0</v>
      </c>
      <c r="BT38" s="137">
        <f>$BT$32*'[1]2b. Bank Price Per Transaction'!$E$52</f>
        <v>0</v>
      </c>
      <c r="BU38" s="137">
        <f t="shared" si="29"/>
        <v>2.4168837613199354</v>
      </c>
      <c r="BV38" s="139">
        <f>(BU38*'[1]11. Exchange Rates'!$C$9)/'[1]11. Exchange Rates'!$D$9</f>
        <v>4.5178383016220849</v>
      </c>
    </row>
    <row r="39" spans="1:74">
      <c r="A39" s="67" t="s">
        <v>415</v>
      </c>
      <c r="B39" s="68" t="s">
        <v>365</v>
      </c>
      <c r="C39" s="67" t="s">
        <v>416</v>
      </c>
      <c r="D39" s="133">
        <f>$D$8*'[1]2b. Bank Price Per Transaction'!$F$50</f>
        <v>0</v>
      </c>
      <c r="E39" s="134">
        <f>$E$8*'[1]2b. Bank Price Per Transaction'!$F$54</f>
        <v>0</v>
      </c>
      <c r="F39" s="95">
        <f>$F$8*'[1]2b. Bank Price Per Transaction'!$F$57</f>
        <v>0.20587427944002201</v>
      </c>
      <c r="G39" s="134">
        <f>$G$8*'[1]2b. Bank Price Per Transaction'!$F$56</f>
        <v>0</v>
      </c>
      <c r="H39" s="134">
        <f>$H$8*'[1]2b. Bank Price Per Transaction'!$F$51</f>
        <v>0.13724951962668133</v>
      </c>
      <c r="I39" s="134">
        <f>'[1]2b. Bank Price Per Transaction'!$F$52</f>
        <v>0</v>
      </c>
      <c r="J39" s="134">
        <f t="shared" si="22"/>
        <v>0.34312379906670332</v>
      </c>
      <c r="K39" s="135">
        <f>(J39*'[1]11. Exchange Rates'!$C$10)/'[1]11. Exchange Rates'!$D$10</f>
        <v>0.84688346883468835</v>
      </c>
      <c r="M39" s="133">
        <f>$D$8*'[1]2b. Bank Price Per Transaction'!$F$50</f>
        <v>0</v>
      </c>
      <c r="N39" s="134">
        <f>$N$8*'[1]2b. Bank Price Per Transaction'!$F$54</f>
        <v>0</v>
      </c>
      <c r="O39" s="95">
        <f>$O$8*'[1]2b. Bank Price Per Transaction'!$F$57</f>
        <v>0</v>
      </c>
      <c r="P39" s="134">
        <f>$P$8*'[1]2b. Bank Price Per Transaction'!$F$56</f>
        <v>0.47694208070271765</v>
      </c>
      <c r="Q39" s="134">
        <f>$Q$8*'[1]2b. Bank Price Per Transaction'!$F$51</f>
        <v>0.13724951962668133</v>
      </c>
      <c r="R39" s="134">
        <f>'[1]2b. Bank Price Per Transaction'!$F$52</f>
        <v>0</v>
      </c>
      <c r="S39" s="134">
        <f t="shared" si="23"/>
        <v>0.61419160032939901</v>
      </c>
      <c r="T39" s="135">
        <f>(S39*'[1]11. Exchange Rates'!$C$10)/'[1]11. Exchange Rates'!$D$10</f>
        <v>1.5159214092140922</v>
      </c>
      <c r="V39" s="133">
        <f>$D$8*'[1]2b. Bank Price Per Transaction'!$F$50</f>
        <v>0</v>
      </c>
      <c r="W39" s="134">
        <f>$W$8*'[1]2b. Bank Price Per Transaction'!$F$54</f>
        <v>0</v>
      </c>
      <c r="X39" s="134">
        <f>$X$8*'[1]2b. Bank Price Per Transaction'!$F$56</f>
        <v>0.9538841614054353</v>
      </c>
      <c r="Y39" s="134">
        <f>$Y$8*'[1]2b. Bank Price Per Transaction'!$F$51</f>
        <v>0.13724951962668133</v>
      </c>
      <c r="Z39" s="134">
        <f>'[1]2b. Bank Price Per Transaction'!$F$52</f>
        <v>0</v>
      </c>
      <c r="AA39" s="134">
        <f t="shared" si="24"/>
        <v>1.0911336810321166</v>
      </c>
      <c r="AB39" s="135">
        <f>(AA39*'[1]11. Exchange Rates'!$C$10)/'[1]11. Exchange Rates'!$D$10</f>
        <v>2.6930894308943092</v>
      </c>
      <c r="AD39" s="133">
        <f>$D$8*'[1]2b. Bank Price Per Transaction'!$F$50</f>
        <v>0</v>
      </c>
      <c r="AE39" s="134">
        <f>$AE$8*'[1]2b. Bank Price Per Transaction'!$F$54</f>
        <v>0</v>
      </c>
      <c r="AF39" s="134">
        <f>$AF$8*'[1]2b. Bank Price Per Transaction'!$F$56</f>
        <v>8.1080153719462006E-2</v>
      </c>
      <c r="AG39" s="134">
        <f>$Y$8*'[1]2b. Bank Price Per Transaction'!$F$51</f>
        <v>0.13724951962668133</v>
      </c>
      <c r="AH39" s="134">
        <f>'[1]2b. Bank Price Per Transaction'!$F$52</f>
        <v>0</v>
      </c>
      <c r="AI39" s="134">
        <f t="shared" si="25"/>
        <v>0.21832967334614334</v>
      </c>
      <c r="AJ39" s="135">
        <f>(AI39*'[1]11. Exchange Rates'!$C$10)/'[1]11. Exchange Rates'!$D$10</f>
        <v>0.53887195121951226</v>
      </c>
      <c r="AK39" s="64"/>
      <c r="AL39" s="133">
        <f>$D$8*'[1]2b. Bank Price Per Transaction'!$F$50</f>
        <v>0</v>
      </c>
      <c r="AM39" s="134">
        <f>$AM$8*'[1]2b. Bank Price Per Transaction'!$F$54</f>
        <v>0</v>
      </c>
      <c r="AN39" s="95">
        <f>$AN$8*'[1]2b. Bank Price Per Transaction'!$F$57</f>
        <v>0</v>
      </c>
      <c r="AO39" s="134">
        <f>$AO$8*'[1]2b. Bank Price Per Transaction'!$F$56</f>
        <v>0</v>
      </c>
      <c r="AP39" s="134">
        <f>$AP$8*'[1]2b. Bank Price Per Transaction'!$F$51</f>
        <v>0.13724951962668133</v>
      </c>
      <c r="AQ39" s="134">
        <f>'[1]2b. Bank Price Per Transaction'!$F$52</f>
        <v>0</v>
      </c>
      <c r="AR39" s="134">
        <f>$AR$8*'[1]2b. Bank Price Per Transaction'!$F$55</f>
        <v>1.2352456766401321</v>
      </c>
      <c r="AS39" s="134">
        <f t="shared" si="26"/>
        <v>1.3724951962668135</v>
      </c>
      <c r="AT39" s="135">
        <f>(AS39*'[1]11. Exchange Rates'!$C$10)/'[1]11. Exchange Rates'!$D$10</f>
        <v>3.3875338753387538</v>
      </c>
      <c r="AV39" s="133">
        <f>$D$8*'[1]2b. Bank Price Per Transaction'!$F$50</f>
        <v>0</v>
      </c>
      <c r="AW39" s="134">
        <f>$AW$8*'[1]2b. Bank Price Per Transaction'!$F$54</f>
        <v>0</v>
      </c>
      <c r="AX39" s="95">
        <f>$AX$8*'[1]2b. Bank Price Per Transaction'!$F$57</f>
        <v>0.41174855888004402</v>
      </c>
      <c r="AY39" s="134">
        <f>$AY$8*'[1]2b. Bank Price Per Transaction'!$F$56</f>
        <v>0.9538841614054353</v>
      </c>
      <c r="AZ39" s="134">
        <f>$AZ$8*'[1]2b. Bank Price Per Transaction'!$F$51</f>
        <v>0.27449903925336266</v>
      </c>
      <c r="BA39" s="134">
        <f>'[1]2b. Bank Price Per Transaction'!$F$52</f>
        <v>0</v>
      </c>
      <c r="BB39" s="134">
        <f>$BB$8*'[1]2b. Bank Price Per Transaction'!$F$55</f>
        <v>0.82349711776008805</v>
      </c>
      <c r="BC39" s="134">
        <f t="shared" si="27"/>
        <v>2.4636288772989303</v>
      </c>
      <c r="BD39" s="135">
        <f>(BC39*'[1]11. Exchange Rates'!$C$10)/'[1]11. Exchange Rates'!$D$10</f>
        <v>6.080623306233063</v>
      </c>
      <c r="BF39" s="133">
        <f>$D$8*'[1]2b. Bank Price Per Transaction'!$F$50</f>
        <v>0</v>
      </c>
      <c r="BG39" s="134">
        <f>$BG$8*'[1]2b. Bank Price Per Transaction'!$F$54</f>
        <v>0</v>
      </c>
      <c r="BH39" s="95">
        <f>$BH$8*'[1]2b. Bank Price Per Transaction'!$F$57</f>
        <v>0.12352456766401321</v>
      </c>
      <c r="BI39" s="134">
        <f>$BI$8*'[1]2b. Bank Price Per Transaction'!$F$56</f>
        <v>0.38155366456217416</v>
      </c>
      <c r="BJ39" s="134">
        <f>$BJ$8*'[1]2b. Bank Price Per Transaction'!$F$51</f>
        <v>8.2349711776008791E-2</v>
      </c>
      <c r="BK39" s="134">
        <f>'[1]2b. Bank Price Per Transaction'!$F$52</f>
        <v>0</v>
      </c>
      <c r="BL39" s="134">
        <f t="shared" si="28"/>
        <v>0.58742794400219611</v>
      </c>
      <c r="BM39" s="135">
        <f>(BL39*'[1]11. Exchange Rates'!$C$10)/'[1]11. Exchange Rates'!$D$10</f>
        <v>1.4498644986449865</v>
      </c>
      <c r="BO39" s="133">
        <f>$D$8*'[1]2b. Bank Price Per Transaction'!$F$50</f>
        <v>0</v>
      </c>
      <c r="BP39" s="134">
        <f>$BP$8*'[1]2b. Bank Price Per Transaction'!$F$54</f>
        <v>0</v>
      </c>
      <c r="BQ39" s="95">
        <f>$BQ$8*'[1]2b. Bank Price Per Transaction'!$F$57</f>
        <v>0.20587427944002201</v>
      </c>
      <c r="BR39" s="134">
        <f>$BR$8*'[1]2b. Bank Price Per Transaction'!$F$56</f>
        <v>1.4785204501784248</v>
      </c>
      <c r="BS39" s="134">
        <f>$BS$8*'[1]2b. Bank Price Per Transaction'!$F$55</f>
        <v>0.16469942355201761</v>
      </c>
      <c r="BT39" s="134">
        <f>'[1]2b. Bank Price Per Transaction'!$F$52</f>
        <v>0</v>
      </c>
      <c r="BU39" s="134">
        <f t="shared" si="29"/>
        <v>1.8490941531704643</v>
      </c>
      <c r="BV39" s="135">
        <f>(BU39*'[1]11. Exchange Rates'!$C$10)/'[1]11. Exchange Rates'!$D$10</f>
        <v>4.5638550135501355</v>
      </c>
    </row>
    <row r="40" spans="1:74">
      <c r="A40" s="67" t="s">
        <v>417</v>
      </c>
      <c r="B40" s="68" t="s">
        <v>362</v>
      </c>
      <c r="C40" s="67" t="s">
        <v>418</v>
      </c>
      <c r="D40" s="133">
        <f>$D$8*'[1]2b. Bank Price Per Transaction'!G50</f>
        <v>0.18005237887385425</v>
      </c>
      <c r="E40" s="134">
        <f>$E$8*'[1]2b. Bank Price Per Transaction'!$G$54</f>
        <v>0</v>
      </c>
      <c r="F40" s="95">
        <f>$F$8*'[1]2b. Bank Price Per Transaction'!$G$57</f>
        <v>0</v>
      </c>
      <c r="G40" s="134">
        <f>$G$8*'[1]2b. Bank Price Per Transaction'!$G$56</f>
        <v>0</v>
      </c>
      <c r="H40" s="134">
        <f>$H$8*'[1]2b. Bank Price Per Transaction'!G51</f>
        <v>0</v>
      </c>
      <c r="I40" s="134">
        <f>$I$8*'[1]2b. Bank Price Per Transaction'!$G$52</f>
        <v>0</v>
      </c>
      <c r="J40" s="134">
        <f t="shared" si="22"/>
        <v>0.18005237887385425</v>
      </c>
      <c r="K40" s="135">
        <f>(J40*'[1]11. Exchange Rates'!$C$11)/'[1]11. Exchange Rates'!$D$11</f>
        <v>0.56237218813905931</v>
      </c>
      <c r="M40" s="133">
        <f>$M$8*'[1]2b. Bank Price Per Transaction'!$G$50</f>
        <v>0.18005237887385425</v>
      </c>
      <c r="N40" s="134">
        <f>$N$8*'[1]2b. Bank Price Per Transaction'!$G$54</f>
        <v>0</v>
      </c>
      <c r="O40" s="95">
        <f>$O$8*'[1]2b. Bank Price Per Transaction'!$G$57</f>
        <v>0</v>
      </c>
      <c r="P40" s="134">
        <f>$P$8*'[1]2b. Bank Price Per Transaction'!$G$56</f>
        <v>0</v>
      </c>
      <c r="Q40" s="134">
        <f>$Q$8*'[1]2b. Bank Price Per Transaction'!$G$51</f>
        <v>0</v>
      </c>
      <c r="R40" s="134">
        <f>$R$8*'[1]2b. Bank Price Per Transaction'!$G$52</f>
        <v>0</v>
      </c>
      <c r="S40" s="134">
        <f t="shared" si="23"/>
        <v>0.18005237887385425</v>
      </c>
      <c r="T40" s="135">
        <f>(S40*'[1]11. Exchange Rates'!$C$11)/'[1]11. Exchange Rates'!$D$11</f>
        <v>0.56237218813905931</v>
      </c>
      <c r="V40" s="133">
        <f>$V$8*'[1]2b. Bank Price Per Transaction'!$G$50</f>
        <v>0.18005237887385425</v>
      </c>
      <c r="W40" s="134">
        <f>$W$8*'[1]2b. Bank Price Per Transaction'!$G$54</f>
        <v>0</v>
      </c>
      <c r="X40" s="134">
        <f>$X$8*'[1]2b. Bank Price Per Transaction'!$G$56</f>
        <v>0</v>
      </c>
      <c r="Y40" s="134">
        <f>$Y$8*'[1]2b. Bank Price Per Transaction'!$G$51</f>
        <v>0</v>
      </c>
      <c r="Z40" s="134">
        <f>$Z$8*'[1]2b. Bank Price Per Transaction'!$G$52</f>
        <v>0</v>
      </c>
      <c r="AA40" s="134">
        <f t="shared" si="24"/>
        <v>0.18005237887385425</v>
      </c>
      <c r="AB40" s="135">
        <f>(AA40*'[1]11. Exchange Rates'!$C$11)/'[1]11. Exchange Rates'!$D$11</f>
        <v>0.56237218813905931</v>
      </c>
      <c r="AD40" s="133">
        <f>$AD$8*'[1]2b. Bank Price Per Transaction'!$G$50</f>
        <v>0.18005237887385425</v>
      </c>
      <c r="AE40" s="134">
        <f>$AE$8*'[1]2b. Bank Price Per Transaction'!$G$54</f>
        <v>0</v>
      </c>
      <c r="AF40" s="134">
        <f>$AF$8*'[1]2b. Bank Price Per Transaction'!$G$56</f>
        <v>0</v>
      </c>
      <c r="AG40" s="134">
        <f>$Y$8*'[1]2b. Bank Price Per Transaction'!$G$51</f>
        <v>0</v>
      </c>
      <c r="AH40" s="134">
        <f>$AH$8*'[1]2b. Bank Price Per Transaction'!$G$52</f>
        <v>0</v>
      </c>
      <c r="AI40" s="134">
        <f t="shared" si="25"/>
        <v>0.18005237887385425</v>
      </c>
      <c r="AJ40" s="135">
        <f>(AI40*'[1]11. Exchange Rates'!$C$11)/'[1]11. Exchange Rates'!$D$11</f>
        <v>0.56237218813905931</v>
      </c>
      <c r="AL40" s="133">
        <f>$AL$8*'[1]2b. Bank Price Per Transaction'!$G$50</f>
        <v>0.18005237887385425</v>
      </c>
      <c r="AM40" s="134">
        <f>$AM$8*'[1]2b. Bank Price Per Transaction'!$G$54</f>
        <v>0</v>
      </c>
      <c r="AN40" s="95">
        <f>$AN$8*'[1]2b. Bank Price Per Transaction'!$G$57</f>
        <v>0</v>
      </c>
      <c r="AO40" s="134">
        <f>$AO$8*'[1]2b. Bank Price Per Transaction'!$G$56</f>
        <v>0</v>
      </c>
      <c r="AP40" s="134">
        <f>$AP$8*'[1]2b. Bank Price Per Transaction'!$G$51</f>
        <v>0</v>
      </c>
      <c r="AQ40" s="134">
        <f>$AQ$8*'[1]2b. Bank Price Per Transaction'!$G$52</f>
        <v>0</v>
      </c>
      <c r="AR40" s="134">
        <f>$AR$8*'[1]2b. Bank Price Per Transaction'!$G$55</f>
        <v>0</v>
      </c>
      <c r="AS40" s="134">
        <f t="shared" si="26"/>
        <v>0.18005237887385425</v>
      </c>
      <c r="AT40" s="135">
        <f>(AS40*'[1]11. Exchange Rates'!$C$11)/'[1]11. Exchange Rates'!$D$11</f>
        <v>0.56237218813905931</v>
      </c>
      <c r="AV40" s="133">
        <f>$AV$8*'[1]2b. Bank Price Per Transaction'!$G$50</f>
        <v>0.18005237887385425</v>
      </c>
      <c r="AW40" s="134">
        <f>$AW$8*'[1]2b. Bank Price Per Transaction'!$G$54</f>
        <v>0</v>
      </c>
      <c r="AX40" s="95">
        <f>$AX$8*'[1]2b. Bank Price Per Transaction'!$G$57</f>
        <v>0</v>
      </c>
      <c r="AY40" s="134">
        <f>$AY$8*'[1]2b. Bank Price Per Transaction'!$G$56</f>
        <v>0</v>
      </c>
      <c r="AZ40" s="134">
        <f>$AZ$8*'[1]2b. Bank Price Per Transaction'!$G$51</f>
        <v>0</v>
      </c>
      <c r="BA40" s="134">
        <f>$BA$8*'[1]2b. Bank Price Per Transaction'!$G$52</f>
        <v>0</v>
      </c>
      <c r="BB40" s="134">
        <f>$BB$8*'[1]2b. Bank Price Per Transaction'!$G$55</f>
        <v>0</v>
      </c>
      <c r="BC40" s="134">
        <f t="shared" si="27"/>
        <v>0.18005237887385425</v>
      </c>
      <c r="BD40" s="135">
        <f>(BC40*'[1]11. Exchange Rates'!$C$11)/'[1]11. Exchange Rates'!$D$11</f>
        <v>0.56237218813905931</v>
      </c>
      <c r="BF40" s="133">
        <f>$BF$8*'[1]2b. Bank Price Per Transaction'!$G$50</f>
        <v>0.18005237887385425</v>
      </c>
      <c r="BG40" s="134">
        <f>$BG$8*'[1]2b. Bank Price Per Transaction'!$G$54</f>
        <v>0</v>
      </c>
      <c r="BH40" s="95">
        <f>$BH$8*'[1]2b. Bank Price Per Transaction'!$G$57</f>
        <v>0</v>
      </c>
      <c r="BI40" s="134">
        <f>$BI$8*'[1]2b. Bank Price Per Transaction'!$G$56</f>
        <v>0</v>
      </c>
      <c r="BJ40" s="134">
        <f>$BJ$8*'[1]2b. Bank Price Per Transaction'!$G$51</f>
        <v>0</v>
      </c>
      <c r="BK40" s="134">
        <f>$BK$8*'[1]2b. Bank Price Per Transaction'!$G$52</f>
        <v>0</v>
      </c>
      <c r="BL40" s="134">
        <f t="shared" si="28"/>
        <v>0.18005237887385425</v>
      </c>
      <c r="BM40" s="135">
        <f>(BL40*'[1]11. Exchange Rates'!$C$11)/'[1]11. Exchange Rates'!$D$11</f>
        <v>0.56237218813905931</v>
      </c>
      <c r="BO40" s="133">
        <f>$BO$8*'[1]2b. Bank Price Per Transaction'!$G$50</f>
        <v>0.18005237887385425</v>
      </c>
      <c r="BP40" s="134">
        <f>$BP$8*'[1]2b. Bank Price Per Transaction'!$G$54</f>
        <v>0</v>
      </c>
      <c r="BQ40" s="95">
        <f>$BQ$8*'[1]2b. Bank Price Per Transaction'!$G$57</f>
        <v>0</v>
      </c>
      <c r="BR40" s="134">
        <f>$BR$8*'[1]2b. Bank Price Per Transaction'!$G$56</f>
        <v>0</v>
      </c>
      <c r="BS40" s="134">
        <f>$BS$8*'[1]2b. Bank Price Per Transaction'!$G$55</f>
        <v>0</v>
      </c>
      <c r="BT40" s="134">
        <f>$BT$8*'[1]2b. Bank Price Per Transaction'!$G$52</f>
        <v>0</v>
      </c>
      <c r="BU40" s="134">
        <f t="shared" si="29"/>
        <v>0.18005237887385425</v>
      </c>
      <c r="BV40" s="135">
        <f>(BU40*'[1]11. Exchange Rates'!$C$11)/'[1]11. Exchange Rates'!$D$11</f>
        <v>0.56237218813905931</v>
      </c>
    </row>
    <row r="41" spans="1:74">
      <c r="A41" s="67" t="s">
        <v>419</v>
      </c>
      <c r="B41" s="68" t="s">
        <v>365</v>
      </c>
      <c r="C41" s="67" t="s">
        <v>420</v>
      </c>
      <c r="D41" s="136">
        <f>$D$8*'[1]2b. Bank Price Per Transaction'!$H$50</f>
        <v>4.1174855888004398</v>
      </c>
      <c r="E41" s="137">
        <f>$E$8*'[1]2b. Bank Price Per Transaction'!$H$54</f>
        <v>0</v>
      </c>
      <c r="F41" s="138">
        <f>$F$8*'[1]2b. Bank Price Per Transaction'!$H$57</f>
        <v>0</v>
      </c>
      <c r="G41" s="137">
        <f>$G$8*'[1]2b. Bank Price Per Transaction'!$H$56</f>
        <v>0</v>
      </c>
      <c r="H41" s="137">
        <f>$H$8*'[1]2b. Bank Price Per Transaction'!$H$51</f>
        <v>0</v>
      </c>
      <c r="I41" s="137">
        <f>$I$8*'[1]2b. Bank Price Per Transaction'!$H$52</f>
        <v>0</v>
      </c>
      <c r="J41" s="137">
        <f t="shared" si="22"/>
        <v>4.1174855888004398</v>
      </c>
      <c r="K41" s="139">
        <f>(J41*'[1]11. Exchange Rates'!$C$10)/'[1]11. Exchange Rates'!$D$10</f>
        <v>10.16260162601626</v>
      </c>
      <c r="M41" s="136">
        <f>$M$8*'[1]2b. Bank Price Per Transaction'!$H$50</f>
        <v>4.1174855888004398</v>
      </c>
      <c r="N41" s="137">
        <f>$N$8*'[1]2b. Bank Price Per Transaction'!$H$54</f>
        <v>0</v>
      </c>
      <c r="O41" s="138">
        <f>$O$8*'[1]2b. Bank Price Per Transaction'!$H$57</f>
        <v>0</v>
      </c>
      <c r="P41" s="137">
        <f>$P$8*'[1]2b. Bank Price Per Transaction'!$H$56</f>
        <v>0</v>
      </c>
      <c r="Q41" s="137">
        <f>$Q$8*'[1]2b. Bank Price Per Transaction'!$H$51</f>
        <v>0</v>
      </c>
      <c r="R41" s="137">
        <f>$R$8*'[1]2b. Bank Price Per Transaction'!$H$52</f>
        <v>0</v>
      </c>
      <c r="S41" s="137">
        <f t="shared" si="23"/>
        <v>4.1174855888004398</v>
      </c>
      <c r="T41" s="139">
        <f>(S41*'[1]11. Exchange Rates'!$C$10)/'[1]11. Exchange Rates'!$D$10</f>
        <v>10.16260162601626</v>
      </c>
      <c r="V41" s="133">
        <f>$V$8*'[1]2b. Bank Price Per Transaction'!$H$50</f>
        <v>4.1174855888004398</v>
      </c>
      <c r="W41" s="134">
        <f>$W$8*'[1]2b. Bank Price Per Transaction'!$H$54</f>
        <v>0</v>
      </c>
      <c r="X41" s="134">
        <f>$X$8*'[1]2b. Bank Price Per Transaction'!$H$56</f>
        <v>0</v>
      </c>
      <c r="Y41" s="134">
        <f>$Y$8*'[1]2b. Bank Price Per Transaction'!$H$51</f>
        <v>0</v>
      </c>
      <c r="Z41" s="134">
        <f>$Z$8*'[1]2b. Bank Price Per Transaction'!$H$52</f>
        <v>0</v>
      </c>
      <c r="AA41" s="134">
        <f t="shared" si="24"/>
        <v>4.1174855888004398</v>
      </c>
      <c r="AB41" s="135">
        <f>(AA41*'[1]11. Exchange Rates'!$C$10)/'[1]11. Exchange Rates'!$D$10</f>
        <v>10.16260162601626</v>
      </c>
      <c r="AD41" s="136">
        <f>$AD$8*'[1]2b. Bank Price Per Transaction'!$H$50</f>
        <v>4.1174855888004398</v>
      </c>
      <c r="AE41" s="137">
        <f>$AE$8*'[1]2b. Bank Price Per Transaction'!$H$54</f>
        <v>0</v>
      </c>
      <c r="AF41" s="137">
        <f>$AF$8*'[1]2b. Bank Price Per Transaction'!$H$56</f>
        <v>0</v>
      </c>
      <c r="AG41" s="137">
        <f>$Y$8*'[1]2b. Bank Price Per Transaction'!$H$51</f>
        <v>0</v>
      </c>
      <c r="AH41" s="137">
        <f>$AH$8*'[1]2b. Bank Price Per Transaction'!$H$52</f>
        <v>0</v>
      </c>
      <c r="AI41" s="137">
        <f t="shared" si="25"/>
        <v>4.1174855888004398</v>
      </c>
      <c r="AJ41" s="139">
        <f>(AI41*'[1]11. Exchange Rates'!$C$10)/'[1]11. Exchange Rates'!$D$10</f>
        <v>10.16260162601626</v>
      </c>
      <c r="AL41" s="133">
        <f>$AL$8*'[1]2b. Bank Price Per Transaction'!$H$50</f>
        <v>4.1174855888004398</v>
      </c>
      <c r="AM41" s="134">
        <f>$AM$8*'[1]2b. Bank Price Per Transaction'!$H$54</f>
        <v>0</v>
      </c>
      <c r="AN41" s="95">
        <f>$AN$8*'[1]2b. Bank Price Per Transaction'!$H$57</f>
        <v>0</v>
      </c>
      <c r="AO41" s="134">
        <f>$AO$8*'[1]2b. Bank Price Per Transaction'!$H$56</f>
        <v>0</v>
      </c>
      <c r="AP41" s="134">
        <f>$AP$8*'[1]2b. Bank Price Per Transaction'!$H$51</f>
        <v>0</v>
      </c>
      <c r="AQ41" s="134">
        <f>$AQ$8*'[1]2b. Bank Price Per Transaction'!$H$52</f>
        <v>0</v>
      </c>
      <c r="AR41" s="134">
        <f>$AR$8*'[1]2b. Bank Price Per Transaction'!$H$55</f>
        <v>0</v>
      </c>
      <c r="AS41" s="134">
        <f t="shared" si="26"/>
        <v>4.1174855888004398</v>
      </c>
      <c r="AT41" s="135">
        <f>(AS41*'[1]11. Exchange Rates'!$C$10)/'[1]11. Exchange Rates'!$D$10</f>
        <v>10.16260162601626</v>
      </c>
      <c r="AV41" s="133">
        <f>$AV$8*'[1]2b. Bank Price Per Transaction'!$H$50</f>
        <v>4.1174855888004398</v>
      </c>
      <c r="AW41" s="134">
        <f>$AW$8*'[1]2b. Bank Price Per Transaction'!$H$54</f>
        <v>0</v>
      </c>
      <c r="AX41" s="95">
        <f>$AX$8*'[1]2b. Bank Price Per Transaction'!$H$57</f>
        <v>0</v>
      </c>
      <c r="AY41" s="134">
        <f>$AY$8*'[1]2b. Bank Price Per Transaction'!$H$56</f>
        <v>0</v>
      </c>
      <c r="AZ41" s="134">
        <f>$AZ$8*'[1]2b. Bank Price Per Transaction'!$H$51</f>
        <v>0</v>
      </c>
      <c r="BA41" s="134">
        <f>$BA$8*'[1]2b. Bank Price Per Transaction'!$H$52</f>
        <v>0</v>
      </c>
      <c r="BB41" s="134">
        <f>$BB$8*'[1]2b. Bank Price Per Transaction'!$H$55</f>
        <v>0</v>
      </c>
      <c r="BC41" s="134">
        <f t="shared" si="27"/>
        <v>4.1174855888004398</v>
      </c>
      <c r="BD41" s="135">
        <f>(BC41*'[1]11. Exchange Rates'!$C$10)/'[1]11. Exchange Rates'!$D$10</f>
        <v>10.16260162601626</v>
      </c>
      <c r="BF41" s="136">
        <f>$BF$8*'[1]2b. Bank Price Per Transaction'!$H$50</f>
        <v>4.1174855888004398</v>
      </c>
      <c r="BG41" s="137">
        <f>$BG$8*'[1]2b. Bank Price Per Transaction'!$H$54</f>
        <v>0</v>
      </c>
      <c r="BH41" s="138">
        <f>$BH$8*'[1]2b. Bank Price Per Transaction'!$H$57</f>
        <v>0</v>
      </c>
      <c r="BI41" s="137">
        <f>$BI$8*'[1]2b. Bank Price Per Transaction'!$H$56</f>
        <v>0</v>
      </c>
      <c r="BJ41" s="137">
        <f>$BJ$8*'[1]2b. Bank Price Per Transaction'!$H$51</f>
        <v>0</v>
      </c>
      <c r="BK41" s="137">
        <f>$BK$8*'[1]2b. Bank Price Per Transaction'!$H$52</f>
        <v>0</v>
      </c>
      <c r="BL41" s="137">
        <f t="shared" si="28"/>
        <v>4.1174855888004398</v>
      </c>
      <c r="BM41" s="139">
        <f>(BL41*'[1]11. Exchange Rates'!$C$10)/'[1]11. Exchange Rates'!$D$10</f>
        <v>10.16260162601626</v>
      </c>
      <c r="BO41" s="133">
        <f>$BO$8*'[1]2b. Bank Price Per Transaction'!$H$50</f>
        <v>4.1174855888004398</v>
      </c>
      <c r="BP41" s="134">
        <f>$BP$8*'[1]2b. Bank Price Per Transaction'!$H$54</f>
        <v>0</v>
      </c>
      <c r="BQ41" s="95">
        <f>$BQ$8*'[1]2b. Bank Price Per Transaction'!$H$57</f>
        <v>0</v>
      </c>
      <c r="BR41" s="134">
        <f>$BR$8*'[1]2b. Bank Price Per Transaction'!$H$56</f>
        <v>0</v>
      </c>
      <c r="BS41" s="134">
        <f>$BS$8*'[1]2b. Bank Price Per Transaction'!$H$55</f>
        <v>0</v>
      </c>
      <c r="BT41" s="134">
        <f>$BT$8*'[1]2b. Bank Price Per Transaction'!$H$52</f>
        <v>0</v>
      </c>
      <c r="BU41" s="134">
        <f t="shared" si="29"/>
        <v>4.1174855888004398</v>
      </c>
      <c r="BV41" s="135">
        <f>(BU41*'[1]11. Exchange Rates'!$C$10)/'[1]11. Exchange Rates'!$D$10</f>
        <v>10.16260162601626</v>
      </c>
    </row>
    <row r="42" spans="1:74" ht="25.5">
      <c r="A42" s="67" t="s">
        <v>419</v>
      </c>
      <c r="B42" s="68" t="s">
        <v>365</v>
      </c>
      <c r="C42" s="67" t="s">
        <v>421</v>
      </c>
      <c r="D42" s="133">
        <f>$D$8*'[1]2b. Bank Price Per Transaction'!$I$50</f>
        <v>2.7449903925336265</v>
      </c>
      <c r="E42" s="134">
        <f>$E$8*'[1]2b. Bank Price Per Transaction'!$I$54</f>
        <v>0</v>
      </c>
      <c r="F42" s="95">
        <f>$F$8*'[1]2b. Bank Price Per Transaction'!$I$57</f>
        <v>0.68624759813340663</v>
      </c>
      <c r="G42" s="134">
        <f>$G$8*'[1]2b. Bank Price Per Transaction'!$I$56</f>
        <v>0</v>
      </c>
      <c r="H42" s="134">
        <f>$H$8*'[1]2b. Bank Price Per Transaction'!$I$51</f>
        <v>0</v>
      </c>
      <c r="I42" s="134">
        <f>$I$8*'[1]2b. Bank Price Per Transaction'!$I$52</f>
        <v>0</v>
      </c>
      <c r="J42" s="134">
        <f t="shared" si="22"/>
        <v>3.4312379906670332</v>
      </c>
      <c r="K42" s="135">
        <f>(J42*'[1]11. Exchange Rates'!$C$10)/'[1]11. Exchange Rates'!$D$10</f>
        <v>8.4688346883468828</v>
      </c>
      <c r="M42" s="133">
        <f>$M$8*'[1]2b. Bank Price Per Transaction'!$I$50</f>
        <v>2.7449903925336265</v>
      </c>
      <c r="N42" s="134">
        <f>$N$8*'[1]2b. Bank Price Per Transaction'!$I$54</f>
        <v>0</v>
      </c>
      <c r="O42" s="95">
        <f>$O$8*'[1]2b. Bank Price Per Transaction'!$I$57</f>
        <v>0</v>
      </c>
      <c r="P42" s="134">
        <f>$P$8*'[1]2b. Bank Price Per Transaction'!$I$56</f>
        <v>0.93787171744898901</v>
      </c>
      <c r="Q42" s="134">
        <f>$Q$8*'[1]2b. Bank Price Per Transaction'!$I$51</f>
        <v>0</v>
      </c>
      <c r="R42" s="134">
        <f>$R$8*'[1]2b. Bank Price Per Transaction'!$I$52</f>
        <v>0</v>
      </c>
      <c r="S42" s="134">
        <f t="shared" si="23"/>
        <v>3.6828621099826155</v>
      </c>
      <c r="T42" s="135">
        <f>(S42*'[1]11. Exchange Rates'!$C$10)/'[1]11. Exchange Rates'!$D$10</f>
        <v>9.0898825654923208</v>
      </c>
      <c r="V42" s="136">
        <f>$V$8*'[1]2b. Bank Price Per Transaction'!$I$50</f>
        <v>2.7449903925336265</v>
      </c>
      <c r="W42" s="137">
        <f>$W$8*'[1]2b. Bank Price Per Transaction'!$I$54</f>
        <v>0</v>
      </c>
      <c r="X42" s="137">
        <f>$X$8*'[1]2b. Bank Price Per Transaction'!$I$56</f>
        <v>1.875743434897978</v>
      </c>
      <c r="Y42" s="137">
        <f>$Y$8*'[1]2b. Bank Price Per Transaction'!$I$51</f>
        <v>0</v>
      </c>
      <c r="Z42" s="137">
        <f>$Z$8*'[1]2b. Bank Price Per Transaction'!$I$52</f>
        <v>0</v>
      </c>
      <c r="AA42" s="137">
        <f t="shared" si="24"/>
        <v>4.6207338274316045</v>
      </c>
      <c r="AB42" s="139">
        <f>(AA42*'[1]11. Exchange Rates'!$C$10)/'[1]11. Exchange Rates'!$D$10</f>
        <v>11.404697380307136</v>
      </c>
      <c r="AD42" s="133">
        <f>$AD$8*'[1]2b. Bank Price Per Transaction'!$I$50</f>
        <v>2.7449903925336265</v>
      </c>
      <c r="AE42" s="134">
        <f>$AE$8*'[1]2b. Bank Price Per Transaction'!$I$54</f>
        <v>0</v>
      </c>
      <c r="AF42" s="134">
        <f>$AF$8*'[1]2b. Bank Price Per Transaction'!$I$56</f>
        <v>0.15943819196632814</v>
      </c>
      <c r="AG42" s="134">
        <f>$Y$8*'[1]2b. Bank Price Per Transaction'!$I$51</f>
        <v>0</v>
      </c>
      <c r="AH42" s="134">
        <f>$AH$8*'[1]2b. Bank Price Per Transaction'!$I$52</f>
        <v>0</v>
      </c>
      <c r="AI42" s="134">
        <f t="shared" si="25"/>
        <v>2.9044285844999544</v>
      </c>
      <c r="AJ42" s="135">
        <f>(AI42*'[1]11. Exchange Rates'!$C$10)/'[1]11. Exchange Rates'!$D$10</f>
        <v>7.1685862691960249</v>
      </c>
      <c r="AL42" s="136">
        <f>$AL$8*'[1]2b. Bank Price Per Transaction'!$I$50</f>
        <v>2.7449903925336265</v>
      </c>
      <c r="AM42" s="137">
        <f>$AM$8*'[1]2b. Bank Price Per Transaction'!$I$54</f>
        <v>0</v>
      </c>
      <c r="AN42" s="138">
        <f>$AN$8*'[1]2b. Bank Price Per Transaction'!$I$57</f>
        <v>0</v>
      </c>
      <c r="AO42" s="137">
        <f>$AO$8*'[1]2b. Bank Price Per Transaction'!$I$56</f>
        <v>0</v>
      </c>
      <c r="AP42" s="137">
        <f>$AP$8*'[1]2b. Bank Price Per Transaction'!$I$51</f>
        <v>0</v>
      </c>
      <c r="AQ42" s="137">
        <f>$AQ$8*'[1]2b. Bank Price Per Transaction'!$I$52</f>
        <v>0</v>
      </c>
      <c r="AR42" s="137">
        <f>$AR$8*'[1]2b. Bank Price Per Transaction'!$I$55</f>
        <v>0</v>
      </c>
      <c r="AS42" s="139">
        <f t="shared" si="26"/>
        <v>2.7449903925336265</v>
      </c>
      <c r="AT42" s="139">
        <f>(AS42*'[1]11. Exchange Rates'!$C$10)/'[1]11. Exchange Rates'!$D$10</f>
        <v>6.7750677506775068</v>
      </c>
      <c r="AV42" s="136">
        <f>$AV$8*'[1]2b. Bank Price Per Transaction'!$I$50</f>
        <v>2.7449903925336265</v>
      </c>
      <c r="AW42" s="137">
        <f>$AW$8*'[1]2b. Bank Price Per Transaction'!$I$54</f>
        <v>0</v>
      </c>
      <c r="AX42" s="138">
        <f>$AX$8*'[1]2b. Bank Price Per Transaction'!$I$57</f>
        <v>1.3724951962668133</v>
      </c>
      <c r="AY42" s="137">
        <f>$AY$8*'[1]2b. Bank Price Per Transaction'!$I$56</f>
        <v>1.875743434897978</v>
      </c>
      <c r="AZ42" s="137">
        <f>$AZ$8*'[1]2b. Bank Price Per Transaction'!$I$51</f>
        <v>0</v>
      </c>
      <c r="BA42" s="137">
        <f>$BA$8*'[1]2b. Bank Price Per Transaction'!$I$52</f>
        <v>0</v>
      </c>
      <c r="BB42" s="137">
        <f>$BB$8*'[1]2b. Bank Price Per Transaction'!$I$55</f>
        <v>0</v>
      </c>
      <c r="BC42" s="139">
        <f t="shared" si="27"/>
        <v>5.9932290236984178</v>
      </c>
      <c r="BD42" s="139">
        <f>(BC42*'[1]11. Exchange Rates'!$C$10)/'[1]11. Exchange Rates'!$D$10</f>
        <v>14.792231255645889</v>
      </c>
      <c r="BF42" s="133">
        <f>$BF$8*'[1]2b. Bank Price Per Transaction'!$I$50</f>
        <v>2.7449903925336265</v>
      </c>
      <c r="BG42" s="134">
        <f>$BG$8*'[1]2b. Bank Price Per Transaction'!$I$54</f>
        <v>0</v>
      </c>
      <c r="BH42" s="95">
        <f>$BH$8*'[1]2b. Bank Price Per Transaction'!$I$57</f>
        <v>0.41174855888004397</v>
      </c>
      <c r="BI42" s="134">
        <f>$BI$8*'[1]2b. Bank Price Per Transaction'!$I$56</f>
        <v>0.75029737395919127</v>
      </c>
      <c r="BJ42" s="134">
        <f>$BJ$8*'[1]2b. Bank Price Per Transaction'!$I$51</f>
        <v>0</v>
      </c>
      <c r="BK42" s="134">
        <f>$BK$8*'[1]2b. Bank Price Per Transaction'!$I$52</f>
        <v>0</v>
      </c>
      <c r="BL42" s="134">
        <f t="shared" si="28"/>
        <v>3.9070363253728617</v>
      </c>
      <c r="BM42" s="135">
        <f>(BL42*'[1]11. Exchange Rates'!$C$10)/'[1]11. Exchange Rates'!$D$10</f>
        <v>9.6431797651309843</v>
      </c>
      <c r="BO42" s="136">
        <f>$BO$8*'[1]2b. Bank Price Per Transaction'!$I$50</f>
        <v>2.7449903925336265</v>
      </c>
      <c r="BP42" s="137">
        <f>$BP$8*'[1]2b. Bank Price Per Transaction'!$I$54</f>
        <v>0</v>
      </c>
      <c r="BQ42" s="138">
        <f>$BQ$8*'[1]2b. Bank Price Per Transaction'!$I$57</f>
        <v>0.68624759813340663</v>
      </c>
      <c r="BR42" s="137">
        <f>$BR$8*'[1]2b. Bank Price Per Transaction'!$I$56</f>
        <v>2.9074023240918661</v>
      </c>
      <c r="BS42" s="137">
        <f>$BS$8*'[1]2b. Bank Price Per Transaction'!$I$55</f>
        <v>0</v>
      </c>
      <c r="BT42" s="137">
        <f>$BT$8*'[1]2b. Bank Price Per Transaction'!$I$52</f>
        <v>0</v>
      </c>
      <c r="BU42" s="137">
        <f t="shared" si="29"/>
        <v>6.3386403147588997</v>
      </c>
      <c r="BV42" s="139">
        <f>(BU42*'[1]11. Exchange Rates'!$C$10)/'[1]11. Exchange Rates'!$D$10</f>
        <v>15.644760614272808</v>
      </c>
    </row>
    <row r="43" spans="1:74">
      <c r="A43" s="67" t="s">
        <v>422</v>
      </c>
      <c r="B43" s="68" t="s">
        <v>362</v>
      </c>
      <c r="C43" s="67" t="s">
        <v>423</v>
      </c>
      <c r="D43" s="133">
        <f>$D$8*'[1]2b. Bank Price Per Transaction'!$K$50</f>
        <v>0</v>
      </c>
      <c r="E43" s="134">
        <f>$E$8*'[1]2b. Bank Price Per Transaction'!$K$54</f>
        <v>0</v>
      </c>
      <c r="F43" s="95">
        <f>$F$8*'[1]2b. Bank Price Per Transaction'!$K$57</f>
        <v>0.10912265386294197</v>
      </c>
      <c r="G43" s="134">
        <f>$G$8*'[1]2b. Bank Price Per Transaction'!$K$56</f>
        <v>0</v>
      </c>
      <c r="H43" s="134">
        <f>$H$8*'[1]2b. Bank Price Per Transaction'!$K$51</f>
        <v>0</v>
      </c>
      <c r="I43" s="134">
        <f>$I$8*'[1]2b. Bank Price Per Transaction'!$K$52</f>
        <v>0</v>
      </c>
      <c r="J43" s="134">
        <f t="shared" si="22"/>
        <v>0.10912265386294197</v>
      </c>
      <c r="K43" s="135">
        <f>(J43*'[1]11. Exchange Rates'!$C$11)/'[1]11. Exchange Rates'!$D$11</f>
        <v>0.34083162917518744</v>
      </c>
      <c r="M43" s="133">
        <f>$M$8*'[1]2b. Bank Price Per Transaction'!$K$50</f>
        <v>0</v>
      </c>
      <c r="N43" s="134">
        <f>$N$8*'[1]2b. Bank Price Per Transaction'!$K$54</f>
        <v>0</v>
      </c>
      <c r="O43" s="95">
        <f>$O$8*'[1]2b. Bank Price Per Transaction'!$K$57</f>
        <v>0</v>
      </c>
      <c r="P43" s="134">
        <f>$P$8*'[1]2b. Bank Price Per Transaction'!$K$56</f>
        <v>0</v>
      </c>
      <c r="Q43" s="134">
        <f>$Q$8*'[1]2b. Bank Price Per Transaction'!$K$51</f>
        <v>0</v>
      </c>
      <c r="R43" s="134">
        <f>$R$8*'[1]2b. Bank Price Per Transaction'!$K$52</f>
        <v>0</v>
      </c>
      <c r="S43" s="134">
        <f t="shared" si="23"/>
        <v>0</v>
      </c>
      <c r="T43" s="135">
        <f>(S43*'[1]11. Exchange Rates'!$C$11)/'[1]11. Exchange Rates'!$D$11</f>
        <v>0</v>
      </c>
      <c r="V43" s="133">
        <f>$V$8*'[1]2b. Bank Price Per Transaction'!$K$50</f>
        <v>0</v>
      </c>
      <c r="W43" s="134">
        <f>$W$8*'[1]2b. Bank Price Per Transaction'!$K$54</f>
        <v>0</v>
      </c>
      <c r="X43" s="134">
        <f>$X$8*'[1]2b. Bank Price Per Transaction'!$K$56</f>
        <v>0</v>
      </c>
      <c r="Y43" s="134">
        <f>$Y$8*'[1]2b. Bank Price Per Transaction'!$K$51</f>
        <v>0</v>
      </c>
      <c r="Z43" s="134">
        <f>$Z$8*'[1]2b. Bank Price Per Transaction'!$K$52</f>
        <v>0</v>
      </c>
      <c r="AA43" s="134">
        <f t="shared" si="24"/>
        <v>0</v>
      </c>
      <c r="AB43" s="135">
        <f>(AA43*'[1]11. Exchange Rates'!$C$11)/'[1]11. Exchange Rates'!$D$11</f>
        <v>0</v>
      </c>
      <c r="AD43" s="133">
        <f>$AD$8*'[1]2b. Bank Price Per Transaction'!$K$50</f>
        <v>0</v>
      </c>
      <c r="AE43" s="134">
        <f>$AE$8*'[1]2b. Bank Price Per Transaction'!$K$54</f>
        <v>0</v>
      </c>
      <c r="AF43" s="134">
        <f>$AF$8*'[1]2b. Bank Price Per Transaction'!$K$56</f>
        <v>0</v>
      </c>
      <c r="AG43" s="134">
        <f>$Y$8*'[1]2b. Bank Price Per Transaction'!$K$51</f>
        <v>0</v>
      </c>
      <c r="AH43" s="134">
        <f>$AH$8*'[1]2b. Bank Price Per Transaction'!$K$52</f>
        <v>0</v>
      </c>
      <c r="AI43" s="134">
        <f t="shared" si="25"/>
        <v>0</v>
      </c>
      <c r="AJ43" s="135">
        <f>(AI43*'[1]11. Exchange Rates'!$C$11)/'[1]11. Exchange Rates'!$D$11</f>
        <v>0</v>
      </c>
      <c r="AL43" s="133">
        <f>$AL$8*'[1]2b. Bank Price Per Transaction'!$K$50</f>
        <v>0</v>
      </c>
      <c r="AM43" s="134">
        <f>$AM$8*'[1]2b. Bank Price Per Transaction'!$K$54</f>
        <v>0</v>
      </c>
      <c r="AN43" s="95">
        <f>$AN$8*'[1]2b. Bank Price Per Transaction'!$K$57</f>
        <v>0</v>
      </c>
      <c r="AO43" s="134">
        <f>$AO$8*'[1]2b. Bank Price Per Transaction'!$K$56</f>
        <v>0</v>
      </c>
      <c r="AP43" s="134">
        <f>$AP$8*'[1]2b. Bank Price Per Transaction'!$K$51</f>
        <v>0</v>
      </c>
      <c r="AQ43" s="134">
        <f>$AQ$8*'[1]2b. Bank Price Per Transaction'!$K$52</f>
        <v>0</v>
      </c>
      <c r="AR43" s="134">
        <f>$AR$8*'[1]2b. Bank Price Per Transaction'!$K$55</f>
        <v>0</v>
      </c>
      <c r="AS43" s="135">
        <f t="shared" si="26"/>
        <v>0</v>
      </c>
      <c r="AT43" s="135">
        <f>(AS43*'[1]11. Exchange Rates'!$C$11)/'[1]11. Exchange Rates'!$D$11</f>
        <v>0</v>
      </c>
      <c r="AV43" s="133">
        <f>$AV$8*'[1]2b. Bank Price Per Transaction'!$K$50</f>
        <v>0</v>
      </c>
      <c r="AW43" s="134">
        <f>$AW$8*'[1]2b. Bank Price Per Transaction'!$K$54</f>
        <v>0</v>
      </c>
      <c r="AX43" s="95">
        <f>$AX$8*'[1]2b. Bank Price Per Transaction'!$K$57</f>
        <v>0.21824530772588394</v>
      </c>
      <c r="AY43" s="134">
        <f>$AY13*'[1]2b. Bank Price Per Transaction'!$K$56</f>
        <v>0</v>
      </c>
      <c r="AZ43" s="134">
        <f>$AZ$8*'[1]2b. Bank Price Per Transaction'!$K$51</f>
        <v>0</v>
      </c>
      <c r="BA43" s="134">
        <f>$BA$8*'[1]2b. Bank Price Per Transaction'!$K$52</f>
        <v>0</v>
      </c>
      <c r="BB43" s="134">
        <f>$BB$8*'[1]2b. Bank Price Per Transaction'!$K$55</f>
        <v>0</v>
      </c>
      <c r="BC43" s="135">
        <f t="shared" si="27"/>
        <v>0.21824530772588394</v>
      </c>
      <c r="BD43" s="135">
        <f>(BC43*'[1]11. Exchange Rates'!$C$11)/'[1]11. Exchange Rates'!$D$11</f>
        <v>0.68166325835037489</v>
      </c>
      <c r="BF43" s="133">
        <f>$BF$8*'[1]2b. Bank Price Per Transaction'!$K$50</f>
        <v>0</v>
      </c>
      <c r="BG43" s="134">
        <f>$BG$8*'[1]2b. Bank Price Per Transaction'!$K$54</f>
        <v>0</v>
      </c>
      <c r="BH43" s="95">
        <f>$BH$8*'[1]2b. Bank Price Per Transaction'!$K$57</f>
        <v>6.5473592317765172E-2</v>
      </c>
      <c r="BI43" s="134">
        <f>$BI$8*'[1]2b. Bank Price Per Transaction'!$K$56</f>
        <v>0</v>
      </c>
      <c r="BJ43" s="134">
        <f>$BJ$8*'[1]2b. Bank Price Per Transaction'!$K$51</f>
        <v>0</v>
      </c>
      <c r="BK43" s="134">
        <f>$BK$8*'[1]2b. Bank Price Per Transaction'!$K$52</f>
        <v>0</v>
      </c>
      <c r="BL43" s="134">
        <f t="shared" si="28"/>
        <v>6.5473592317765172E-2</v>
      </c>
      <c r="BM43" s="135">
        <f>(BL43*'[1]11. Exchange Rates'!$C$11)/'[1]11. Exchange Rates'!$D$11</f>
        <v>0.20449897750511245</v>
      </c>
      <c r="BO43" s="133">
        <f>$BO$8*'[1]2b. Bank Price Per Transaction'!$K$50</f>
        <v>0</v>
      </c>
      <c r="BP43" s="134">
        <f>$BP$8*'[1]2b. Bank Price Per Transaction'!$K$54</f>
        <v>0</v>
      </c>
      <c r="BQ43" s="95">
        <f>$BQ$8*'[1]2b. Bank Price Per Transaction'!$K$57</f>
        <v>0.10912265386294197</v>
      </c>
      <c r="BR43" s="134">
        <f>$BR$8*'[1]2b. Bank Price Per Transaction'!$K$56</f>
        <v>0</v>
      </c>
      <c r="BS43" s="134">
        <f>$BS$8*'[1]2b. Bank Price Per Transaction'!$K$55</f>
        <v>0</v>
      </c>
      <c r="BT43" s="134">
        <f>$BT$8*'[1]2b. Bank Price Per Transaction'!$G$52</f>
        <v>0</v>
      </c>
      <c r="BU43" s="134">
        <f t="shared" si="29"/>
        <v>0.10912265386294197</v>
      </c>
      <c r="BV43" s="135">
        <f>(BU43*'[1]11. Exchange Rates'!$C$11)/'[1]11. Exchange Rates'!$D$11</f>
        <v>0.34083162917518744</v>
      </c>
    </row>
    <row r="44" spans="1:74">
      <c r="A44" s="67" t="s">
        <v>424</v>
      </c>
      <c r="B44" s="68" t="s">
        <v>381</v>
      </c>
      <c r="C44" s="67" t="s">
        <v>425</v>
      </c>
      <c r="D44" s="133">
        <f>$D$8*'[1]2b. Bank Price Per Transaction'!$L$50</f>
        <v>0</v>
      </c>
      <c r="E44" s="134">
        <f>$E$8*'[1]2b. Bank Price Per Transaction'!$L$54</f>
        <v>0</v>
      </c>
      <c r="F44" s="95">
        <f>$F$8*'[1]2b. Bank Price Per Transaction'!$L$57</f>
        <v>0.55687203791469186</v>
      </c>
      <c r="G44" s="134">
        <f>$G$8*'[1]2b. Bank Price Per Transaction'!$L$56</f>
        <v>0</v>
      </c>
      <c r="H44" s="134">
        <f>$H$8*'[1]2b. Bank Price Per Transaction'!$L$51</f>
        <v>0</v>
      </c>
      <c r="I44" s="134">
        <f>$I$8*'[1]2b. Bank Price Per Transaction'!$L$52</f>
        <v>0</v>
      </c>
      <c r="J44" s="134">
        <f t="shared" si="22"/>
        <v>0.55687203791469186</v>
      </c>
      <c r="K44" s="90">
        <f>(J44*'[1]11. Exchange Rates'!$C$14)/'[1]11. Exchange Rates'!$D$14</f>
        <v>1.2144702842377262</v>
      </c>
      <c r="M44" s="133">
        <f>$M$8*'[1]2b. Bank Price Per Transaction'!$L$50</f>
        <v>0</v>
      </c>
      <c r="N44" s="134">
        <f>$N$8*'[1]2b. Bank Price Per Transaction'!$L$54</f>
        <v>0</v>
      </c>
      <c r="O44" s="95">
        <f>$O$8*'[1]2b. Bank Price Per Transaction'!$L$57</f>
        <v>0</v>
      </c>
      <c r="P44" s="134">
        <f>$P$8*'[1]2b. Bank Price Per Transaction'!$L$56</f>
        <v>0.69905213270142175</v>
      </c>
      <c r="Q44" s="134">
        <f>$Q$8*'[1]2b. Bank Price Per Transaction'!$L$51</f>
        <v>0</v>
      </c>
      <c r="R44" s="134">
        <f>$R$8*'[1]2b. Bank Price Per Transaction'!$L$52</f>
        <v>0</v>
      </c>
      <c r="S44" s="134">
        <f t="shared" si="23"/>
        <v>0.69905213270142175</v>
      </c>
      <c r="T44" s="90">
        <f>(S44*'[1]11. Exchange Rates'!$C$14)/'[1]11. Exchange Rates'!$D$14</f>
        <v>1.524547803617571</v>
      </c>
      <c r="V44" s="133">
        <f>$V$8*'[1]2b. Bank Price Per Transaction'!$L$50</f>
        <v>0</v>
      </c>
      <c r="W44" s="134">
        <f>$W$8*'[1]2b. Bank Price Per Transaction'!$L$54</f>
        <v>0</v>
      </c>
      <c r="X44" s="134">
        <f>$X$8*'[1]2b. Bank Price Per Transaction'!$L$56</f>
        <v>1.3981042654028435</v>
      </c>
      <c r="Y44" s="134">
        <f>$Y$8*'[1]2b. Bank Price Per Transaction'!$L$51</f>
        <v>0</v>
      </c>
      <c r="Z44" s="134">
        <f>$Z$8*'[1]2b. Bank Price Per Transaction'!$L$52</f>
        <v>0</v>
      </c>
      <c r="AA44" s="134">
        <f t="shared" si="24"/>
        <v>1.3981042654028435</v>
      </c>
      <c r="AB44" s="135">
        <f>(AA44*'[1]11. Exchange Rates'!$C$14)/'[1]11. Exchange Rates'!$D$14</f>
        <v>3.0490956072351421</v>
      </c>
      <c r="AD44" s="133">
        <f>$AD$8*'[1]2b. Bank Price Per Transaction'!$L$50</f>
        <v>0</v>
      </c>
      <c r="AE44" s="134">
        <f>($AE$8-2)*'[1]2b. Bank Price Per Transaction'!$L$56</f>
        <v>1.3981042654028435</v>
      </c>
      <c r="AF44" s="134">
        <f>$AF$8*'[1]2b. Bank Price Per Transaction'!$L$56</f>
        <v>0.11883886255924171</v>
      </c>
      <c r="AG44" s="134">
        <f>$AG$8*'[1]2b. Bank Price Per Transaction'!$L$51</f>
        <v>0</v>
      </c>
      <c r="AH44" s="134">
        <f>$AH$8*'[1]2b. Bank Price Per Transaction'!$L$52</f>
        <v>0</v>
      </c>
      <c r="AI44" s="134">
        <f t="shared" si="25"/>
        <v>1.5169431279620853</v>
      </c>
      <c r="AJ44" s="135">
        <f>(AI44*'[1]11. Exchange Rates'!$C$14)/'[1]11. Exchange Rates'!$D$14</f>
        <v>3.30826873385013</v>
      </c>
      <c r="AL44" s="133">
        <f>$AL$8*'[1]2b. Bank Price Per Transaction'!$L$50</f>
        <v>0</v>
      </c>
      <c r="AM44" s="134">
        <f>$AM$8*'[1]2b. Bank Price Per Transaction'!$L$54</f>
        <v>0</v>
      </c>
      <c r="AN44" s="95">
        <f>$AN$8*'[1]2b. Bank Price Per Transaction'!$L$57</f>
        <v>0</v>
      </c>
      <c r="AO44" s="134">
        <f>$AO$8*'[1]2b. Bank Price Per Transaction'!$L$56</f>
        <v>0</v>
      </c>
      <c r="AP44" s="134">
        <f>$AP$8*'[1]2b. Bank Price Per Transaction'!$L$51</f>
        <v>0</v>
      </c>
      <c r="AQ44" s="134">
        <f>$AQ$8*'[1]2b. Bank Price Per Transaction'!$L$52</f>
        <v>0</v>
      </c>
      <c r="AR44" s="134">
        <f>$AR$8*'[1]2b. Bank Price Per Transaction'!$L$55</f>
        <v>1.6706161137440756</v>
      </c>
      <c r="AS44" s="89">
        <f t="shared" si="26"/>
        <v>1.6706161137440756</v>
      </c>
      <c r="AT44" s="135">
        <f>(AS44*'[1]11. Exchange Rates'!$C$14)/'[1]11. Exchange Rates'!$D$14</f>
        <v>3.6434108527131781</v>
      </c>
      <c r="AV44" s="133">
        <f>$AV$8*'[1]2b. Bank Price Per Transaction'!$L$50</f>
        <v>0</v>
      </c>
      <c r="AW44" s="134">
        <f>$AW$8*'[1]2b. Bank Price Per Transaction'!$L$54</f>
        <v>0</v>
      </c>
      <c r="AX44" s="95">
        <f>$AX$8*'[1]2b. Bank Price Per Transaction'!$L$57</f>
        <v>1.1137440758293837</v>
      </c>
      <c r="AY44" s="134">
        <f>$AY$8*'[1]2b. Bank Price Per Transaction'!$L$56</f>
        <v>1.3981042654028435</v>
      </c>
      <c r="AZ44" s="134">
        <f>$AZ$8*'[1]2b. Bank Price Per Transaction'!$L$51</f>
        <v>0</v>
      </c>
      <c r="BA44" s="134">
        <f>$BA$8*'[1]2b. Bank Price Per Transaction'!$L$52</f>
        <v>0</v>
      </c>
      <c r="BB44" s="134">
        <f>$BB$8*'[1]2b. Bank Price Per Transaction'!$L$55</f>
        <v>1.1137440758293837</v>
      </c>
      <c r="BC44" s="89">
        <f t="shared" si="27"/>
        <v>3.6255924170616107</v>
      </c>
      <c r="BD44" s="135">
        <f>(BC44*'[1]11. Exchange Rates'!$C$14)/'[1]11. Exchange Rates'!$D$14</f>
        <v>7.9069767441860455</v>
      </c>
      <c r="BF44" s="133">
        <f>$BF$8*'[1]2b. Bank Price Per Transaction'!$L$50</f>
        <v>0</v>
      </c>
      <c r="BG44" s="134">
        <f>$BG$8*'[1]2b. Bank Price Per Transaction'!$L$54</f>
        <v>0</v>
      </c>
      <c r="BH44" s="95">
        <f>$BH$8*'[1]2b. Bank Price Per Transaction'!$L$57</f>
        <v>0.33412322274881512</v>
      </c>
      <c r="BI44" s="134">
        <f>$BI$8*'[1]2b. Bank Price Per Transaction'!$L$56</f>
        <v>0.55924170616113744</v>
      </c>
      <c r="BJ44" s="134">
        <f>$BJ$8*'[1]2b. Bank Price Per Transaction'!$L$51</f>
        <v>0</v>
      </c>
      <c r="BK44" s="134">
        <f>$BK$8*'[1]2b. Bank Price Per Transaction'!$L$52</f>
        <v>0</v>
      </c>
      <c r="BL44" s="134">
        <f t="shared" si="28"/>
        <v>0.89336492890995256</v>
      </c>
      <c r="BM44" s="90">
        <f>(BL44*'[1]11. Exchange Rates'!$C$14)/'[1]11. Exchange Rates'!$D$14</f>
        <v>1.9483204134366927</v>
      </c>
      <c r="BO44" s="133">
        <f>$BO$8*'[1]2b. Bank Price Per Transaction'!$L$50</f>
        <v>0</v>
      </c>
      <c r="BP44" s="134">
        <f>$BP$8*'[1]2b. Bank Price Per Transaction'!$L$54</f>
        <v>0</v>
      </c>
      <c r="BQ44" s="95">
        <f>$BQ$8*'[1]2b. Bank Price Per Transaction'!$L$57</f>
        <v>0.55687203791469186</v>
      </c>
      <c r="BR44" s="134">
        <f>$BR$8*'[1]2b. Bank Price Per Transaction'!$L$56</f>
        <v>2.1670616113744074</v>
      </c>
      <c r="BS44" s="134">
        <f>$BS$8*'[1]2b. Bank Price Per Transaction'!$L$55</f>
        <v>0.22274881516587675</v>
      </c>
      <c r="BT44" s="134">
        <f>$BT$8*'[1]2b. Bank Price Per Transaction'!$L$52</f>
        <v>0</v>
      </c>
      <c r="BU44" s="134">
        <f t="shared" si="29"/>
        <v>2.9466824644549763</v>
      </c>
      <c r="BV44" s="135">
        <f>(BU44*'[1]11. Exchange Rates'!$C$14)/'[1]11. Exchange Rates'!$D$14</f>
        <v>6.4263565891472876</v>
      </c>
    </row>
    <row r="45" spans="1:74">
      <c r="A45" s="67" t="s">
        <v>426</v>
      </c>
      <c r="B45" s="68" t="s">
        <v>376</v>
      </c>
      <c r="C45" s="67" t="s">
        <v>427</v>
      </c>
      <c r="D45" s="136">
        <f>$D$8*'[1]2b. Bank Price Per Transaction'!$M$50</f>
        <v>8.3922590249348712</v>
      </c>
      <c r="E45" s="137">
        <f>$E$8*'[1]2b. Bank Price Per Transaction'!M$54</f>
        <v>0.18608113137327875</v>
      </c>
      <c r="F45" s="138">
        <f>$F$8*'[1]2b. Bank Price Per Transaction'!$M$57</f>
        <v>0</v>
      </c>
      <c r="G45" s="137">
        <f>$G$8*'[1]2b. Bank Price Per Transaction'!$M$56</f>
        <v>0</v>
      </c>
      <c r="H45" s="137">
        <f>$H$8*'[1]2b. Bank Price Per Transaction'!$M$51</f>
        <v>0</v>
      </c>
      <c r="I45" s="137">
        <f>$I$8*'[1]2b. Bank Price Per Transaction'!$M$52</f>
        <v>0</v>
      </c>
      <c r="J45" s="137">
        <f t="shared" si="22"/>
        <v>8.5783401563081494</v>
      </c>
      <c r="K45" s="139">
        <f>(J45*'[1]11. Exchange Rates'!$C$9)/'[1]11. Exchange Rates'!$D$9</f>
        <v>16.03534035966468</v>
      </c>
      <c r="M45" s="136">
        <f>$M$32*'[1]2b. Bank Price Per Transaction'!$M$50</f>
        <v>8.3922590249348712</v>
      </c>
      <c r="N45" s="137">
        <f>$N$32*'[1]2b. Bank Price Per Transaction'!$M$54</f>
        <v>0</v>
      </c>
      <c r="O45" s="138">
        <f>$O$32*'[1]2b. Bank Price Per Transaction'!$M$57</f>
        <v>0</v>
      </c>
      <c r="P45" s="137">
        <f>$P$32*'[1]2b. Bank Price Per Transaction'!$M$56</f>
        <v>0</v>
      </c>
      <c r="Q45" s="137">
        <f>$Q$32*'[1]2b. Bank Price Per Transaction'!$M$51</f>
        <v>0</v>
      </c>
      <c r="R45" s="137">
        <f>$R$32*'[1]2b. Bank Price Per Transaction'!$M$52</f>
        <v>0</v>
      </c>
      <c r="S45" s="137">
        <f t="shared" si="23"/>
        <v>8.3922590249348712</v>
      </c>
      <c r="T45" s="139">
        <f>(S45*'[1]11. Exchange Rates'!$C$9)/'[1]11. Exchange Rates'!$D$9</f>
        <v>15.68750217398866</v>
      </c>
      <c r="V45" s="136">
        <f>$V$32*'[1]2b. Bank Price Per Transaction'!$M$50</f>
        <v>8.3922590249348712</v>
      </c>
      <c r="W45" s="137">
        <f>$W$32*'[1]2b. Bank Price Per Transaction'!$M$54</f>
        <v>0.3721622627465575</v>
      </c>
      <c r="X45" s="137">
        <f>$X$32*'[1]2b. Bank Price Per Transaction'!$M$56</f>
        <v>0</v>
      </c>
      <c r="Y45" s="137">
        <f>$Y$32*'[1]2b. Bank Price Per Transaction'!$M$51</f>
        <v>0</v>
      </c>
      <c r="Z45" s="137">
        <f>$Z$32*'[1]2b. Bank Price Per Transaction'!$M$52</f>
        <v>0</v>
      </c>
      <c r="AA45" s="137">
        <f t="shared" si="24"/>
        <v>8.7644212876814294</v>
      </c>
      <c r="AB45" s="139">
        <f>(AA45*'[1]11. Exchange Rates'!$C$9)/'[1]11. Exchange Rates'!$D$9</f>
        <v>16.383178545340709</v>
      </c>
      <c r="AD45" s="136">
        <f>$AD$32*'[1]2b. Bank Price Per Transaction'!M$50</f>
        <v>8.3922590249348712</v>
      </c>
      <c r="AE45" s="137">
        <f>$AE$32*'[1]2b. Bank Price Per Transaction'!$M$54</f>
        <v>0.74432452549311501</v>
      </c>
      <c r="AF45" s="137">
        <f>$AF$32*'[1]2b. Bank Price Per Transaction'!$M$56</f>
        <v>0</v>
      </c>
      <c r="AG45" s="137">
        <f>$Y$32*'[1]2b. Bank Price Per Transaction'!$M$51</f>
        <v>0</v>
      </c>
      <c r="AH45" s="137">
        <f>$AH$32*'[1]2b. Bank Price Per Transaction'!$M$52</f>
        <v>0</v>
      </c>
      <c r="AI45" s="137">
        <f t="shared" si="25"/>
        <v>9.1365835504279858</v>
      </c>
      <c r="AJ45" s="139">
        <f>(AI45*'[1]11. Exchange Rates'!$C$9)/'[1]11. Exchange Rates'!$D$9</f>
        <v>17.078854916692752</v>
      </c>
      <c r="AL45" s="133">
        <f>$AL$8*'[1]2b. Bank Price Per Transaction'!$M$50</f>
        <v>8.3922590249348712</v>
      </c>
      <c r="AM45" s="134">
        <f>$AM$32*'[1]2b. Bank Price Per Transaction'!$M$54</f>
        <v>0.18608113137327875</v>
      </c>
      <c r="AN45" s="95">
        <f>$AN$32*'[1]2b. Bank Price Per Transaction'!$M$57</f>
        <v>0</v>
      </c>
      <c r="AO45" s="134">
        <f>$AO$32*'[1]2b. Bank Price Per Transaction'!$M$56</f>
        <v>0</v>
      </c>
      <c r="AP45" s="134">
        <f>$AP$32*'[1]2b. Bank Price Per Transaction'!$M$51</f>
        <v>0</v>
      </c>
      <c r="AQ45" s="134">
        <f>$AQ$32*'[1]2b. Bank Price Per Transaction'!$M$52</f>
        <v>0</v>
      </c>
      <c r="AR45" s="134">
        <f>$AR$32*'[1]2b. Bank Price Per Transaction'!$M$55</f>
        <v>0</v>
      </c>
      <c r="AS45" s="134">
        <f t="shared" si="26"/>
        <v>8.5783401563081494</v>
      </c>
      <c r="AT45" s="135">
        <f>(AS45*'[1]11. Exchange Rates'!$C$9)/'[1]11. Exchange Rates'!$D$9</f>
        <v>16.03534035966468</v>
      </c>
      <c r="AV45" s="133">
        <f>$AV$32*'[1]2b. Bank Price Per Transaction'!$M$50</f>
        <v>8.3922590249348712</v>
      </c>
      <c r="AW45" s="134">
        <f>$AW$32*'[1]2b. Bank Price Per Transaction'!$M$54</f>
        <v>0.3721622627465575</v>
      </c>
      <c r="AX45" s="95">
        <f>$AX$32*'[1]2b. Bank Price Per Transaction'!$M$57</f>
        <v>0</v>
      </c>
      <c r="AY45" s="134">
        <f>$AY$32*'[1]2b. Bank Price Per Transaction'!$M$56</f>
        <v>0</v>
      </c>
      <c r="AZ45" s="134">
        <f>$AZ$32*'[1]2b. Bank Price Per Transaction'!$M$51</f>
        <v>0</v>
      </c>
      <c r="BA45" s="134">
        <f>$BA$32*'[1]2b. Bank Price Per Transaction'!$M$52</f>
        <v>0</v>
      </c>
      <c r="BB45" s="134">
        <f>$BB$32*'[1]2b. Bank Price Per Transaction'!$M$55</f>
        <v>0</v>
      </c>
      <c r="BC45" s="134">
        <f t="shared" si="27"/>
        <v>8.7644212876814294</v>
      </c>
      <c r="BD45" s="135">
        <f>(BC45*'[1]11. Exchange Rates'!$C$9)/'[1]11. Exchange Rates'!$D$9</f>
        <v>16.383178545340709</v>
      </c>
      <c r="BF45" s="136">
        <f>$BF$32*'[1]2b. Bank Price Per Transaction'!$M$50</f>
        <v>8.3922590249348712</v>
      </c>
      <c r="BG45" s="137">
        <f>$BG$32*'[1]2b. Bank Price Per Transaction'!$M$54</f>
        <v>0.22329735764793449</v>
      </c>
      <c r="BH45" s="138">
        <f>$BH$32*'[1]2b. Bank Price Per Transaction'!$M$57</f>
        <v>0</v>
      </c>
      <c r="BI45" s="137">
        <f>$BI$8*'[1]1b. BB Price Per Transaction'!$M$43</f>
        <v>1.48864905098623</v>
      </c>
      <c r="BJ45" s="137">
        <f>$BJ$32*'[1]2b. Bank Price Per Transaction'!$M$51</f>
        <v>0</v>
      </c>
      <c r="BK45" s="137">
        <f>$BK$32*'[1]2b. Bank Price Per Transaction'!$M$52</f>
        <v>0</v>
      </c>
      <c r="BL45" s="137">
        <f t="shared" si="28"/>
        <v>10.104205433569035</v>
      </c>
      <c r="BM45" s="139">
        <f>(BL45*'[1]11. Exchange Rates'!$C$13)/'[1]11. Exchange Rates'!$D$13</f>
        <v>22.512634267161172</v>
      </c>
      <c r="BO45" s="133">
        <f>$BO$32*'[1]2b. Bank Price Per Transaction'!$M$50</f>
        <v>8.3922590249348712</v>
      </c>
      <c r="BP45" s="134">
        <f>$BP$32*'[1]2b. Bank Price Per Transaction'!$M$54</f>
        <v>0.22329735764793449</v>
      </c>
      <c r="BQ45" s="95">
        <f>$BQ$32*'[1]2b. Bank Price Per Transaction'!$M$57</f>
        <v>0</v>
      </c>
      <c r="BR45" s="134">
        <f>$BR$32*'[1]2b. Bank Price Per Transaction'!$M$56</f>
        <v>0</v>
      </c>
      <c r="BS45" s="134">
        <f>$BS$32*'[1]2b. Bank Price Per Transaction'!$M$55</f>
        <v>0</v>
      </c>
      <c r="BT45" s="134">
        <f>$BT$32*'[1]2b. Bank Price Per Transaction'!$M$52</f>
        <v>0</v>
      </c>
      <c r="BU45" s="134">
        <f t="shared" si="29"/>
        <v>8.6155563825828061</v>
      </c>
      <c r="BV45" s="135">
        <f>(BU45*'[1]11. Exchange Rates'!$C$9)/'[1]11. Exchange Rates'!$D$9</f>
        <v>16.104907996799888</v>
      </c>
    </row>
    <row r="46" spans="1:74" ht="13.5" thickBot="1">
      <c r="A46" s="67" t="s">
        <v>426</v>
      </c>
      <c r="B46" s="68" t="s">
        <v>376</v>
      </c>
      <c r="C46" s="96" t="s">
        <v>428</v>
      </c>
      <c r="D46" s="140">
        <f>$D$8*'[1]2b. Bank Price Per Transaction'!$N$50</f>
        <v>1.2281354670636397</v>
      </c>
      <c r="E46" s="141">
        <f>$E$8*'[1]2b. Bank Price Per Transaction'!N$54</f>
        <v>0.18608113137327875</v>
      </c>
      <c r="F46" s="142">
        <f>$F$8*'[1]2b. Bank Price Per Transaction'!$N$57</f>
        <v>0</v>
      </c>
      <c r="G46" s="141">
        <f>$G$8*'[1]2b. Bank Price Per Transaction'!$N$56</f>
        <v>0</v>
      </c>
      <c r="H46" s="141">
        <f>$H$8*'[1]2b. Bank Price Per Transaction'!$N$51</f>
        <v>0</v>
      </c>
      <c r="I46" s="141">
        <f>$I$8*'[1]2b. Bank Price Per Transaction'!$N$52</f>
        <v>0</v>
      </c>
      <c r="J46" s="141">
        <f t="shared" si="22"/>
        <v>1.4142165984369184</v>
      </c>
      <c r="K46" s="143">
        <f>(J46*'[1]11. Exchange Rates'!$C$9)/'[1]11. Exchange Rates'!$D$9</f>
        <v>2.6435702111377783</v>
      </c>
      <c r="M46" s="140">
        <f>$M$32*'[1]2b. Bank Price Per Transaction'!$N$50</f>
        <v>1.2281354670636397</v>
      </c>
      <c r="N46" s="141">
        <f>$N$32*'[1]2b. Bank Price Per Transaction'!$N$54</f>
        <v>0</v>
      </c>
      <c r="O46" s="142">
        <f>$O$32*'[1]2b. Bank Price Per Transaction'!$N$57</f>
        <v>0</v>
      </c>
      <c r="P46" s="141">
        <f>$P$32*'[1]2b. Bank Price Per Transaction'!$N$56</f>
        <v>0</v>
      </c>
      <c r="Q46" s="141">
        <f>$Q$32*'[1]2b. Bank Price Per Transaction'!$N$51</f>
        <v>0</v>
      </c>
      <c r="R46" s="141">
        <f>$R$32*'[1]2b. Bank Price Per Transaction'!$N$52</f>
        <v>0</v>
      </c>
      <c r="S46" s="141">
        <f t="shared" si="23"/>
        <v>1.2281354670636397</v>
      </c>
      <c r="T46" s="143">
        <f>(S46*'[1]11. Exchange Rates'!$C$9)/'[1]11. Exchange Rates'!$D$9</f>
        <v>2.295732025461755</v>
      </c>
      <c r="V46" s="140">
        <f>$V$32*'[1]2b. Bank Price Per Transaction'!$N$50</f>
        <v>1.2281354670636397</v>
      </c>
      <c r="W46" s="141">
        <f>$W$32*'[1]2b. Bank Price Per Transaction'!$N$54</f>
        <v>0.3721622627465575</v>
      </c>
      <c r="X46" s="141">
        <f>$X$32*'[1]2b. Bank Price Per Transaction'!$N$56</f>
        <v>0</v>
      </c>
      <c r="Y46" s="141">
        <f>$Y$32*'[1]2b. Bank Price Per Transaction'!$N$51</f>
        <v>0</v>
      </c>
      <c r="Z46" s="141">
        <f>$Z$32*'[1]2b. Bank Price Per Transaction'!$N$52</f>
        <v>0</v>
      </c>
      <c r="AA46" s="141">
        <f t="shared" si="24"/>
        <v>1.6002977298101972</v>
      </c>
      <c r="AB46" s="143">
        <f>(AA46*'[1]11. Exchange Rates'!$C$9)/'[1]11. Exchange Rates'!$D$9</f>
        <v>2.9914083968138021</v>
      </c>
      <c r="AD46" s="140">
        <f>$AD$32*'[1]2b. Bank Price Per Transaction'!N$50</f>
        <v>1.2281354670636397</v>
      </c>
      <c r="AE46" s="141">
        <f>$AE$32*'[1]2b. Bank Price Per Transaction'!$N$54</f>
        <v>0.74432452549311501</v>
      </c>
      <c r="AF46" s="141">
        <f>$AF$32*'[1]2b. Bank Price Per Transaction'!$N$56</f>
        <v>0</v>
      </c>
      <c r="AG46" s="141">
        <f>$Y$32*'[1]2b. Bank Price Per Transaction'!$N$51</f>
        <v>0</v>
      </c>
      <c r="AH46" s="141">
        <f>$AH$32*'[1]2b. Bank Price Per Transaction'!$N$52</f>
        <v>0</v>
      </c>
      <c r="AI46" s="141">
        <f t="shared" si="25"/>
        <v>1.9724599925567547</v>
      </c>
      <c r="AJ46" s="143">
        <f>(AI46*'[1]11. Exchange Rates'!$C$9)/'[1]11. Exchange Rates'!$D$9</f>
        <v>3.6870847681658492</v>
      </c>
      <c r="AL46" s="144">
        <f>$AL$8*'[1]2b. Bank Price Per Transaction'!$N$50</f>
        <v>1.2281354670636397</v>
      </c>
      <c r="AM46" s="145">
        <f>$AM$32*'[1]2b. Bank Price Per Transaction'!$N$54</f>
        <v>0.18608113137327875</v>
      </c>
      <c r="AN46" s="146">
        <f>$AN$32*'[1]2b. Bank Price Per Transaction'!$N$57</f>
        <v>0</v>
      </c>
      <c r="AO46" s="145">
        <f>$AO$32*'[1]2b. Bank Price Per Transaction'!$N$56</f>
        <v>0</v>
      </c>
      <c r="AP46" s="145">
        <f>$AP$32*'[1]2b. Bank Price Per Transaction'!$N$51</f>
        <v>0</v>
      </c>
      <c r="AQ46" s="145">
        <f>$AQ$32*'[1]2b. Bank Price Per Transaction'!$N$52</f>
        <v>0</v>
      </c>
      <c r="AR46" s="145">
        <f>$AR$32*'[1]2b. Bank Price Per Transaction'!$N$55</f>
        <v>0</v>
      </c>
      <c r="AS46" s="145">
        <f t="shared" si="26"/>
        <v>1.4142165984369184</v>
      </c>
      <c r="AT46" s="147">
        <f>(AS46*'[1]11. Exchange Rates'!$C$9)/'[1]11. Exchange Rates'!$D$9</f>
        <v>2.6435702111377783</v>
      </c>
      <c r="AV46" s="144">
        <f>$AV$32*'[1]2b. Bank Price Per Transaction'!$N$50</f>
        <v>1.2281354670636397</v>
      </c>
      <c r="AW46" s="145">
        <f>$AW$32*'[1]2b. Bank Price Per Transaction'!$N$54</f>
        <v>0.3721622627465575</v>
      </c>
      <c r="AX46" s="146">
        <f>$AX$32*'[1]2b. Bank Price Per Transaction'!$N$57</f>
        <v>0</v>
      </c>
      <c r="AY46" s="145">
        <f>$AY$32*'[1]2b. Bank Price Per Transaction'!$N$56</f>
        <v>0</v>
      </c>
      <c r="AZ46" s="145">
        <f>$AZ$32*'[1]2b. Bank Price Per Transaction'!$N$51</f>
        <v>0</v>
      </c>
      <c r="BA46" s="145">
        <f>$BA$32*'[1]2b. Bank Price Per Transaction'!$N$52</f>
        <v>0</v>
      </c>
      <c r="BB46" s="145">
        <f>$BB$32*'[1]2b. Bank Price Per Transaction'!$N$55</f>
        <v>0</v>
      </c>
      <c r="BC46" s="145">
        <f t="shared" si="27"/>
        <v>1.6002977298101972</v>
      </c>
      <c r="BD46" s="147">
        <f>(BC46*'[1]11. Exchange Rates'!$C$9)/'[1]11. Exchange Rates'!$D$9</f>
        <v>2.9914083968138021</v>
      </c>
      <c r="BF46" s="140">
        <f>$BF$32*'[1]2b. Bank Price Per Transaction'!$N$50</f>
        <v>1.2281354670636397</v>
      </c>
      <c r="BG46" s="141">
        <f>$BG$32*'[1]2b. Bank Price Per Transaction'!$N$54</f>
        <v>0.22329735764793449</v>
      </c>
      <c r="BH46" s="142">
        <f>$BH$32*'[1]2b. Bank Price Per Transaction'!$N$57</f>
        <v>0</v>
      </c>
      <c r="BI46" s="141">
        <f>$BI$8*'[1]1b. BB Price Per Transaction'!$N$43</f>
        <v>0.11555922410235248</v>
      </c>
      <c r="BJ46" s="141">
        <f>$BJ$32*'[1]2b. Bank Price Per Transaction'!$N$51</f>
        <v>0</v>
      </c>
      <c r="BK46" s="141">
        <f>$BK$32*'[1]2b. Bank Price Per Transaction'!$N$52</f>
        <v>0</v>
      </c>
      <c r="BL46" s="141">
        <f t="shared" si="28"/>
        <v>1.5669920488139266</v>
      </c>
      <c r="BM46" s="143">
        <f>(BL46*'[1]11. Exchange Rates'!$C$8)/'[1]11. Exchange Rates'!$D$8</f>
        <v>4.9264254346036207</v>
      </c>
      <c r="BO46" s="144">
        <f>$BO$32*'[1]2b. Bank Price Per Transaction'!$N$50</f>
        <v>1.2281354670636397</v>
      </c>
      <c r="BP46" s="145">
        <f>$BP$32*'[1]2b. Bank Price Per Transaction'!$N$54</f>
        <v>0.22329735764793449</v>
      </c>
      <c r="BQ46" s="146">
        <f>$BQ$32*'[1]2b. Bank Price Per Transaction'!$N$57</f>
        <v>0</v>
      </c>
      <c r="BR46" s="145">
        <f>$BR$32*'[1]2b. Bank Price Per Transaction'!$N$56</f>
        <v>0</v>
      </c>
      <c r="BS46" s="145">
        <f>$BS$32*'[1]2b. Bank Price Per Transaction'!$N$55</f>
        <v>0</v>
      </c>
      <c r="BT46" s="145">
        <f>$BT$32*'[1]2b. Bank Price Per Transaction'!$N$52</f>
        <v>0</v>
      </c>
      <c r="BU46" s="145">
        <f t="shared" si="29"/>
        <v>1.4514328247115742</v>
      </c>
      <c r="BV46" s="147">
        <f>(BU46*'[1]11. Exchange Rates'!$C$9)/'[1]11. Exchange Rates'!$D$9</f>
        <v>2.7131378482729831</v>
      </c>
    </row>
    <row r="47" spans="1:74" s="106" customFormat="1">
      <c r="A47" s="106" t="s">
        <v>401</v>
      </c>
      <c r="B47" s="148"/>
      <c r="C47" s="148"/>
      <c r="D47" s="111">
        <f t="shared" ref="D47:K47" si="30">AVERAGE(D46,D42:D44,D38:D40,D34:D36)</f>
        <v>1.0894361178016543</v>
      </c>
      <c r="E47" s="111">
        <f t="shared" si="30"/>
        <v>3.7216226274655748E-2</v>
      </c>
      <c r="F47" s="111">
        <f t="shared" si="30"/>
        <v>0.2343069175986133</v>
      </c>
      <c r="G47" s="111">
        <f t="shared" si="30"/>
        <v>0</v>
      </c>
      <c r="H47" s="111">
        <f t="shared" si="30"/>
        <v>1.3724951962668134E-2</v>
      </c>
      <c r="I47" s="111">
        <f t="shared" si="30"/>
        <v>0</v>
      </c>
      <c r="J47" s="111">
        <f t="shared" si="30"/>
        <v>1.3746842136375919</v>
      </c>
      <c r="K47" s="111">
        <f t="shared" si="30"/>
        <v>2.7585231803278374</v>
      </c>
      <c r="M47" s="111">
        <f t="shared" ref="M47:T47" si="31">AVERAGE(M46,M42:M44,M38:M40,M34:M36)</f>
        <v>1.0894361178016543</v>
      </c>
      <c r="N47" s="111">
        <f t="shared" si="31"/>
        <v>0</v>
      </c>
      <c r="O47" s="111">
        <f t="shared" si="31"/>
        <v>0</v>
      </c>
      <c r="P47" s="111">
        <f t="shared" si="31"/>
        <v>0.29123006005017965</v>
      </c>
      <c r="Q47" s="111">
        <f t="shared" si="31"/>
        <v>1.3724951962668134E-2</v>
      </c>
      <c r="R47" s="111">
        <f t="shared" si="31"/>
        <v>0</v>
      </c>
      <c r="S47" s="111">
        <f t="shared" si="31"/>
        <v>1.3943911298145024</v>
      </c>
      <c r="T47" s="111">
        <f t="shared" si="31"/>
        <v>2.8146399692165236</v>
      </c>
      <c r="V47" s="111">
        <f t="shared" ref="V47:AB47" si="32">AVERAGE(V46,V43:V44,V38:V41,V34:V36)</f>
        <v>1.2266856374283357</v>
      </c>
      <c r="W47" s="111">
        <f t="shared" si="32"/>
        <v>0.14404145728864798</v>
      </c>
      <c r="X47" s="111">
        <f t="shared" si="32"/>
        <v>0.39488577661056146</v>
      </c>
      <c r="Y47" s="111">
        <f t="shared" si="32"/>
        <v>1.3724951962668134E-2</v>
      </c>
      <c r="Z47" s="111">
        <f t="shared" si="32"/>
        <v>0</v>
      </c>
      <c r="AA47" s="111">
        <f t="shared" si="32"/>
        <v>1.7793378232902135</v>
      </c>
      <c r="AB47" s="111">
        <f t="shared" si="32"/>
        <v>3.6539674033407197</v>
      </c>
      <c r="AD47" s="111">
        <f t="shared" ref="AD47:AI47" si="33">AVERAGE(AD46,AD42:AD44,AD38:AD40,AD34:AD36)</f>
        <v>1.0894361178016543</v>
      </c>
      <c r="AE47" s="111">
        <f t="shared" si="33"/>
        <v>0.49750234585691677</v>
      </c>
      <c r="AF47" s="111">
        <f t="shared" si="33"/>
        <v>4.9509110208530542E-2</v>
      </c>
      <c r="AG47" s="111">
        <f t="shared" si="33"/>
        <v>1.3724951962668134E-2</v>
      </c>
      <c r="AH47" s="111">
        <f t="shared" si="33"/>
        <v>0</v>
      </c>
      <c r="AI47" s="111">
        <f t="shared" si="33"/>
        <v>1.6501725258297699</v>
      </c>
      <c r="AJ47" s="111">
        <f>AVERAGE(AJ46,AJ42:AJ44,AJ38:AJ40,AJ34:AJ36)</f>
        <v>3.2949942867748838</v>
      </c>
      <c r="AL47" s="111">
        <f t="shared" ref="AL47:AT47" si="34">AVERAGE(AL34:AL37,AL39:AL41,AL43:AL45)</f>
        <v>2.864199593513189</v>
      </c>
      <c r="AM47" s="111">
        <f t="shared" si="34"/>
        <v>3.7216226274655748E-2</v>
      </c>
      <c r="AN47" s="111">
        <f t="shared" si="34"/>
        <v>0</v>
      </c>
      <c r="AO47" s="111">
        <f t="shared" si="34"/>
        <v>0</v>
      </c>
      <c r="AP47" s="111">
        <f t="shared" si="34"/>
        <v>1.3724951962668134E-2</v>
      </c>
      <c r="AQ47" s="111">
        <f t="shared" si="34"/>
        <v>0</v>
      </c>
      <c r="AR47" s="111">
        <f t="shared" si="34"/>
        <v>0.57938949657396566</v>
      </c>
      <c r="AS47" s="111">
        <f t="shared" si="34"/>
        <v>3.4945302683244783</v>
      </c>
      <c r="AT47" s="111">
        <f t="shared" si="34"/>
        <v>6.9104081733735683</v>
      </c>
      <c r="AV47" s="111">
        <f t="shared" ref="AV47:BD47" si="35">AVERAGE(AV34:AV37,AV39:AV41,AV43:AV45)</f>
        <v>2.864199593513189</v>
      </c>
      <c r="AW47" s="111">
        <f t="shared" si="35"/>
        <v>0.14404145728864798</v>
      </c>
      <c r="AX47" s="111">
        <f t="shared" si="35"/>
        <v>0.33136431557054535</v>
      </c>
      <c r="AY47" s="111">
        <f t="shared" si="35"/>
        <v>0.39488577661056146</v>
      </c>
      <c r="AZ47" s="111">
        <f t="shared" si="35"/>
        <v>2.7449903925336267E-2</v>
      </c>
      <c r="BA47" s="111">
        <f t="shared" si="35"/>
        <v>0</v>
      </c>
      <c r="BB47" s="111">
        <f t="shared" si="35"/>
        <v>0.38625966438264381</v>
      </c>
      <c r="BC47" s="111">
        <f t="shared" si="35"/>
        <v>4.148200711290924</v>
      </c>
      <c r="BD47" s="111">
        <f t="shared" si="35"/>
        <v>8.3699251661625151</v>
      </c>
      <c r="BF47" s="111">
        <f t="shared" ref="BF47:BM47" si="36">AVERAGE(BF46,BF42:BF44,BF38:BF40,BF34:BF36)</f>
        <v>1.0894361178016543</v>
      </c>
      <c r="BG47" s="111">
        <f t="shared" si="36"/>
        <v>5.8581272477454191E-2</v>
      </c>
      <c r="BH47" s="111">
        <f t="shared" si="36"/>
        <v>0.14058415055916801</v>
      </c>
      <c r="BI47" s="111">
        <f t="shared" si="36"/>
        <v>0.24453997045037901</v>
      </c>
      <c r="BJ47" s="111">
        <f t="shared" si="36"/>
        <v>8.2349711776008791E-3</v>
      </c>
      <c r="BK47" s="111">
        <f t="shared" si="36"/>
        <v>0</v>
      </c>
      <c r="BL47" s="111">
        <f t="shared" si="36"/>
        <v>1.5413764824662564</v>
      </c>
      <c r="BM47" s="111">
        <f t="shared" si="36"/>
        <v>3.2782020848714142</v>
      </c>
      <c r="BO47" s="111">
        <f t="shared" ref="BO47:BV47" si="37">AVERAGE(BO34:BO37,BO39:BO41,BO43:BO45)</f>
        <v>2.864199593513189</v>
      </c>
      <c r="BP47" s="111">
        <f t="shared" si="37"/>
        <v>5.8581272477454184E-2</v>
      </c>
      <c r="BQ47" s="111">
        <f t="shared" si="37"/>
        <v>0.16568215778527268</v>
      </c>
      <c r="BR47" s="111">
        <f t="shared" si="37"/>
        <v>0.61207295374637027</v>
      </c>
      <c r="BS47" s="111">
        <f t="shared" si="37"/>
        <v>7.7251932876528762E-2</v>
      </c>
      <c r="BT47" s="111">
        <f t="shared" si="37"/>
        <v>0</v>
      </c>
      <c r="BU47" s="111">
        <f t="shared" si="37"/>
        <v>3.7777879103988155</v>
      </c>
      <c r="BV47" s="111">
        <f t="shared" si="37"/>
        <v>7.5399299515045239</v>
      </c>
    </row>
    <row r="49" spans="1:65" ht="18.75" thickBot="1">
      <c r="A49" s="47" t="s">
        <v>337</v>
      </c>
      <c r="B49" s="29"/>
      <c r="C49" s="29"/>
    </row>
    <row r="50" spans="1:65">
      <c r="A50" s="48" t="s">
        <v>338</v>
      </c>
      <c r="B50" s="49">
        <v>69</v>
      </c>
      <c r="C50" s="50"/>
    </row>
    <row r="51" spans="1:65">
      <c r="A51" s="51" t="s">
        <v>339</v>
      </c>
      <c r="B51" s="52">
        <v>62</v>
      </c>
      <c r="C51" s="50"/>
    </row>
    <row r="52" spans="1:65">
      <c r="A52" s="51" t="s">
        <v>340</v>
      </c>
      <c r="B52" s="52">
        <v>60</v>
      </c>
      <c r="C52" s="50"/>
    </row>
    <row r="53" spans="1:65">
      <c r="A53" s="51" t="s">
        <v>341</v>
      </c>
      <c r="B53" s="52">
        <v>11.5</v>
      </c>
      <c r="C53" s="50"/>
    </row>
    <row r="54" spans="1:65" ht="13.5" thickBot="1">
      <c r="A54" s="53" t="s">
        <v>342</v>
      </c>
      <c r="B54" s="54">
        <v>4.3</v>
      </c>
      <c r="C54" s="50"/>
      <c r="S54" s="55"/>
      <c r="BM54" s="55"/>
    </row>
  </sheetData>
  <mergeCells count="29">
    <mergeCell ref="BF29:BM29"/>
    <mergeCell ref="BO29:BV29"/>
    <mergeCell ref="A29:C30"/>
    <mergeCell ref="A1:D3"/>
    <mergeCell ref="AV31:BD31"/>
    <mergeCell ref="BF31:BM31"/>
    <mergeCell ref="BO31:BV31"/>
    <mergeCell ref="A7:C8"/>
    <mergeCell ref="D29:J29"/>
    <mergeCell ref="M29:T29"/>
    <mergeCell ref="V29:AB29"/>
    <mergeCell ref="AD29:AJ29"/>
    <mergeCell ref="AL29:AT29"/>
    <mergeCell ref="AV29:BD29"/>
    <mergeCell ref="D31:J31"/>
    <mergeCell ref="M31:T31"/>
    <mergeCell ref="V31:AB31"/>
    <mergeCell ref="AD31:AJ31"/>
    <mergeCell ref="AL31:AT31"/>
    <mergeCell ref="AD7:AJ7"/>
    <mergeCell ref="AL7:AT7"/>
    <mergeCell ref="E1:H3"/>
    <mergeCell ref="A5:D5"/>
    <mergeCell ref="AV7:BD7"/>
    <mergeCell ref="BF7:BM7"/>
    <mergeCell ref="BO7:BV7"/>
    <mergeCell ref="D7:J7"/>
    <mergeCell ref="M7:T7"/>
    <mergeCell ref="V7:AB7"/>
  </mergeCells>
  <hyperlinks>
    <hyperlink ref="I1" r:id="rId1"/>
    <hyperlink ref="I2" r:id="rId2"/>
    <hyperlink ref="I3" r:id="rId3"/>
  </hyperlinks>
  <pageMargins left="0.7" right="0.7" top="0.75" bottom="0.75" header="0.3" footer="0.3"/>
  <legacyDrawing r:id="rId4"/>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11</vt:i4>
      </vt:variant>
    </vt:vector>
  </HeadingPairs>
  <TitlesOfParts>
    <vt:vector size="11" baseType="lpstr">
      <vt:lpstr>Cover Sheet</vt:lpstr>
      <vt:lpstr>Sources &amp; TOC</vt:lpstr>
      <vt:lpstr>1. Branchless banking 12 Facts</vt:lpstr>
      <vt:lpstr>2. BB 12 Facts (print ver)</vt:lpstr>
      <vt:lpstr>3. Mobile, banking, population</vt:lpstr>
      <vt:lpstr>4. Branchless banking services</vt:lpstr>
      <vt:lpstr>5. M-PESA statistics ('07-'10)</vt:lpstr>
      <vt:lpstr>6. G2P payments</vt:lpstr>
      <vt:lpstr>7. Pricing</vt:lpstr>
      <vt:lpstr>8. Agents</vt:lpstr>
      <vt:lpstr>Sheet1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Pickens</dc:creator>
  <cp:lastModifiedBy>Jenny Fan</cp:lastModifiedBy>
  <cp:lastPrinted>2011-02-23T17:49:21Z</cp:lastPrinted>
  <dcterms:created xsi:type="dcterms:W3CDTF">2010-11-06T20:40:12Z</dcterms:created>
  <dcterms:modified xsi:type="dcterms:W3CDTF">2011-02-23T18:36:34Z</dcterms:modified>
</cp:coreProperties>
</file>